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240" windowHeight="10035" tabRatio="957" firstSheet="1" activeTab="5"/>
  </bookViews>
  <sheets>
    <sheet name="askhsh 1" sheetId="1" r:id="rId1"/>
    <sheet name="4.3.1. (α)" sheetId="18" r:id="rId2"/>
    <sheet name="4.3.1. (β)" sheetId="20" r:id="rId3"/>
    <sheet name="4.3.1. (γ)" sheetId="21" r:id="rId4"/>
    <sheet name="4.3.1. (δ)" sheetId="22" r:id="rId5"/>
    <sheet name="4.3.2" sheetId="16" r:id="rId6"/>
  </sheets>
  <definedNames>
    <definedName name="solver_adj" localSheetId="2" hidden="1">'4.3.1. (β)'!$L$7</definedName>
    <definedName name="solver_adj" localSheetId="3" hidden="1">'4.3.1. (γ)'!$N$17</definedName>
    <definedName name="solver_adj" localSheetId="4" hidden="1">'4.3.1. (δ)'!$N$17</definedName>
    <definedName name="solver_adj" localSheetId="5" hidden="1">'4.3.2'!$D$3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2" hidden="1">'4.3.1. (β)'!$M$28</definedName>
    <definedName name="solver_opt" localSheetId="3" hidden="1">'4.3.1. (γ)'!$O$28</definedName>
    <definedName name="solver_opt" localSheetId="4" hidden="1">'4.3.1. (δ)'!$O$28</definedName>
    <definedName name="solver_opt" localSheetId="5" hidden="1">'4.3.2'!$D$27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val" localSheetId="2" hidden="1">63</definedName>
    <definedName name="solver_val" localSheetId="3" hidden="1">46</definedName>
    <definedName name="solver_val" localSheetId="4" hidden="1">46</definedName>
    <definedName name="solver_val" localSheetId="5" hidden="1">46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calcId="145621"/>
</workbook>
</file>

<file path=xl/calcChain.xml><?xml version="1.0" encoding="utf-8"?>
<calcChain xmlns="http://schemas.openxmlformats.org/spreadsheetml/2006/main">
  <c r="L2" i="16" l="1"/>
  <c r="K7" i="16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7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6" i="22"/>
  <c r="Y2" i="22"/>
  <c r="Y1" i="22"/>
  <c r="W7" i="22"/>
  <c r="W8" i="22" s="1"/>
  <c r="W9" i="22" s="1"/>
  <c r="W10" i="22" s="1"/>
  <c r="W11" i="22" s="1"/>
  <c r="W12" i="22" s="1"/>
  <c r="W13" i="22" s="1"/>
  <c r="W14" i="22" s="1"/>
  <c r="W15" i="22" s="1"/>
  <c r="W16" i="22" s="1"/>
  <c r="W17" i="22" s="1"/>
  <c r="W18" i="22" s="1"/>
  <c r="W19" i="22" s="1"/>
  <c r="W20" i="22" s="1"/>
  <c r="W21" i="22" s="1"/>
  <c r="W22" i="22" s="1"/>
  <c r="W23" i="22" s="1"/>
  <c r="W24" i="22" s="1"/>
  <c r="W25" i="22" s="1"/>
  <c r="W26" i="22" s="1"/>
  <c r="W27" i="22" s="1"/>
  <c r="W6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7" i="22"/>
  <c r="K5" i="16"/>
  <c r="N26" i="22"/>
  <c r="P26" i="22" s="1"/>
  <c r="J26" i="22"/>
  <c r="K26" i="22" s="1"/>
  <c r="N25" i="22"/>
  <c r="P25" i="22" s="1"/>
  <c r="K25" i="22"/>
  <c r="Q25" i="22" s="1"/>
  <c r="J25" i="22"/>
  <c r="P24" i="22"/>
  <c r="N24" i="22"/>
  <c r="J24" i="22"/>
  <c r="K24" i="22" s="1"/>
  <c r="O23" i="22"/>
  <c r="N23" i="22"/>
  <c r="P23" i="22" s="1"/>
  <c r="K23" i="22"/>
  <c r="J23" i="22"/>
  <c r="N22" i="22"/>
  <c r="P22" i="22" s="1"/>
  <c r="J22" i="22"/>
  <c r="K22" i="22" s="1"/>
  <c r="N21" i="22"/>
  <c r="P21" i="22" s="1"/>
  <c r="K21" i="22"/>
  <c r="Q21" i="22" s="1"/>
  <c r="J21" i="22"/>
  <c r="P20" i="22"/>
  <c r="N20" i="22"/>
  <c r="J20" i="22"/>
  <c r="K20" i="22" s="1"/>
  <c r="O19" i="22"/>
  <c r="N19" i="22"/>
  <c r="P19" i="22" s="1"/>
  <c r="K19" i="22"/>
  <c r="J19" i="22"/>
  <c r="N18" i="22"/>
  <c r="P18" i="22" s="1"/>
  <c r="J18" i="22"/>
  <c r="K18" i="22" s="1"/>
  <c r="P17" i="22"/>
  <c r="J17" i="22"/>
  <c r="K17" i="22" s="1"/>
  <c r="M16" i="22"/>
  <c r="L16" i="22"/>
  <c r="P16" i="22" s="1"/>
  <c r="K16" i="22"/>
  <c r="J16" i="22"/>
  <c r="L15" i="22"/>
  <c r="P15" i="22" s="1"/>
  <c r="J15" i="22"/>
  <c r="K15" i="22" s="1"/>
  <c r="L14" i="22"/>
  <c r="P14" i="22" s="1"/>
  <c r="K14" i="22"/>
  <c r="Q14" i="22" s="1"/>
  <c r="J14" i="22"/>
  <c r="P13" i="22"/>
  <c r="L13" i="22"/>
  <c r="J13" i="22"/>
  <c r="K13" i="22" s="1"/>
  <c r="M12" i="22"/>
  <c r="L12" i="22"/>
  <c r="P12" i="22" s="1"/>
  <c r="K12" i="22"/>
  <c r="J12" i="22"/>
  <c r="L11" i="22"/>
  <c r="P11" i="22" s="1"/>
  <c r="J11" i="22"/>
  <c r="K11" i="22" s="1"/>
  <c r="L10" i="22"/>
  <c r="P10" i="22" s="1"/>
  <c r="K10" i="22"/>
  <c r="Q10" i="22" s="1"/>
  <c r="J10" i="22"/>
  <c r="P9" i="22"/>
  <c r="L9" i="22"/>
  <c r="J9" i="22"/>
  <c r="K9" i="22" s="1"/>
  <c r="M8" i="22"/>
  <c r="L8" i="22"/>
  <c r="P8" i="22" s="1"/>
  <c r="K8" i="22"/>
  <c r="J8" i="22"/>
  <c r="P7" i="22"/>
  <c r="K7" i="22"/>
  <c r="J7" i="22"/>
  <c r="R27" i="21"/>
  <c r="R28" i="21" s="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7" i="21"/>
  <c r="Q27" i="21"/>
  <c r="Q28" i="21" s="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7" i="21"/>
  <c r="P18" i="21"/>
  <c r="P19" i="21"/>
  <c r="P20" i="21"/>
  <c r="P21" i="21"/>
  <c r="P22" i="21"/>
  <c r="P23" i="21"/>
  <c r="P24" i="21"/>
  <c r="P25" i="21"/>
  <c r="P26" i="21"/>
  <c r="P17" i="21"/>
  <c r="P8" i="21"/>
  <c r="P9" i="21"/>
  <c r="P10" i="21"/>
  <c r="P11" i="21"/>
  <c r="P12" i="21"/>
  <c r="P13" i="21"/>
  <c r="P14" i="21"/>
  <c r="P15" i="21"/>
  <c r="P16" i="21"/>
  <c r="P7" i="21"/>
  <c r="O17" i="21"/>
  <c r="N19" i="21"/>
  <c r="O19" i="21" s="1"/>
  <c r="N20" i="21"/>
  <c r="O20" i="21" s="1"/>
  <c r="N21" i="21"/>
  <c r="O21" i="21" s="1"/>
  <c r="N22" i="21"/>
  <c r="O22" i="21" s="1"/>
  <c r="N23" i="21"/>
  <c r="O23" i="21" s="1"/>
  <c r="N24" i="21"/>
  <c r="O24" i="21" s="1"/>
  <c r="N25" i="21"/>
  <c r="O25" i="21" s="1"/>
  <c r="N26" i="21"/>
  <c r="O26" i="21" s="1"/>
  <c r="N18" i="21"/>
  <c r="O18" i="21" s="1"/>
  <c r="M7" i="21"/>
  <c r="L12" i="21"/>
  <c r="M12" i="21" s="1"/>
  <c r="L9" i="21"/>
  <c r="M9" i="21" s="1"/>
  <c r="L10" i="21"/>
  <c r="M10" i="21" s="1"/>
  <c r="L11" i="21"/>
  <c r="M11" i="21" s="1"/>
  <c r="L13" i="21"/>
  <c r="M13" i="21" s="1"/>
  <c r="L14" i="21"/>
  <c r="M14" i="21" s="1"/>
  <c r="L15" i="21"/>
  <c r="M15" i="21" s="1"/>
  <c r="L16" i="21"/>
  <c r="M16" i="21" s="1"/>
  <c r="L8" i="21"/>
  <c r="M8" i="21" s="1"/>
  <c r="J26" i="21"/>
  <c r="K26" i="21" s="1"/>
  <c r="J25" i="21"/>
  <c r="K25" i="21" s="1"/>
  <c r="J24" i="21"/>
  <c r="K24" i="21" s="1"/>
  <c r="J23" i="21"/>
  <c r="K23" i="21" s="1"/>
  <c r="J22" i="21"/>
  <c r="K22" i="21" s="1"/>
  <c r="J21" i="21"/>
  <c r="K21" i="21" s="1"/>
  <c r="J20" i="21"/>
  <c r="K20" i="21" s="1"/>
  <c r="J19" i="21"/>
  <c r="K19" i="21" s="1"/>
  <c r="J18" i="21"/>
  <c r="K18" i="21" s="1"/>
  <c r="J17" i="21"/>
  <c r="K17" i="21" s="1"/>
  <c r="J16" i="21"/>
  <c r="K16" i="21" s="1"/>
  <c r="J15" i="21"/>
  <c r="K15" i="21" s="1"/>
  <c r="J14" i="21"/>
  <c r="K14" i="21" s="1"/>
  <c r="J13" i="21"/>
  <c r="K13" i="21" s="1"/>
  <c r="J12" i="21"/>
  <c r="K12" i="21" s="1"/>
  <c r="J11" i="21"/>
  <c r="K11" i="21" s="1"/>
  <c r="J10" i="21"/>
  <c r="K10" i="21" s="1"/>
  <c r="J9" i="21"/>
  <c r="K9" i="21" s="1"/>
  <c r="J8" i="21"/>
  <c r="K8" i="21" s="1"/>
  <c r="J7" i="21"/>
  <c r="K7" i="21" s="1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M7" i="20"/>
  <c r="L23" i="20"/>
  <c r="M23" i="20" s="1"/>
  <c r="L9" i="20"/>
  <c r="M9" i="20" s="1"/>
  <c r="L10" i="20"/>
  <c r="M10" i="20" s="1"/>
  <c r="L11" i="20"/>
  <c r="M11" i="20" s="1"/>
  <c r="L12" i="20"/>
  <c r="M12" i="20" s="1"/>
  <c r="L13" i="20"/>
  <c r="M13" i="20" s="1"/>
  <c r="L14" i="20"/>
  <c r="M14" i="20" s="1"/>
  <c r="L15" i="20"/>
  <c r="M15" i="20" s="1"/>
  <c r="L16" i="20"/>
  <c r="M16" i="20" s="1"/>
  <c r="L17" i="20"/>
  <c r="M17" i="20" s="1"/>
  <c r="L18" i="20"/>
  <c r="M18" i="20" s="1"/>
  <c r="L19" i="20"/>
  <c r="M19" i="20" s="1"/>
  <c r="L20" i="20"/>
  <c r="M20" i="20" s="1"/>
  <c r="L21" i="20"/>
  <c r="M21" i="20" s="1"/>
  <c r="L22" i="20"/>
  <c r="M22" i="20" s="1"/>
  <c r="L24" i="20"/>
  <c r="M24" i="20" s="1"/>
  <c r="L25" i="20"/>
  <c r="M25" i="20" s="1"/>
  <c r="L26" i="20"/>
  <c r="M26" i="20" s="1"/>
  <c r="L8" i="20"/>
  <c r="M8" i="20" s="1"/>
  <c r="K26" i="20"/>
  <c r="J26" i="20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8" i="20"/>
  <c r="J8" i="20"/>
  <c r="K7" i="20"/>
  <c r="J7" i="20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7" i="18"/>
  <c r="M9" i="22" l="1"/>
  <c r="Q9" i="22"/>
  <c r="S9" i="22" s="1"/>
  <c r="M13" i="22"/>
  <c r="S13" i="22"/>
  <c r="Q13" i="22"/>
  <c r="Q17" i="22"/>
  <c r="O17" i="22"/>
  <c r="S17" i="22"/>
  <c r="O20" i="22"/>
  <c r="Q20" i="22"/>
  <c r="S20" i="22" s="1"/>
  <c r="O24" i="22"/>
  <c r="Q24" i="22"/>
  <c r="S24" i="22" s="1"/>
  <c r="Q11" i="22"/>
  <c r="S11" i="22" s="1"/>
  <c r="M11" i="22"/>
  <c r="Q15" i="22"/>
  <c r="S15" i="22" s="1"/>
  <c r="M15" i="22"/>
  <c r="S18" i="22"/>
  <c r="Q18" i="22"/>
  <c r="O18" i="22"/>
  <c r="Q22" i="22"/>
  <c r="S22" i="22" s="1"/>
  <c r="O22" i="22"/>
  <c r="Q26" i="22"/>
  <c r="S26" i="22" s="1"/>
  <c r="O26" i="22"/>
  <c r="M7" i="22"/>
  <c r="S10" i="22"/>
  <c r="S14" i="22"/>
  <c r="S21" i="22"/>
  <c r="S25" i="22"/>
  <c r="Q8" i="22"/>
  <c r="S8" i="22" s="1"/>
  <c r="M10" i="22"/>
  <c r="Q12" i="22"/>
  <c r="S12" i="22" s="1"/>
  <c r="M14" i="22"/>
  <c r="Q16" i="22"/>
  <c r="S16" i="22" s="1"/>
  <c r="Q19" i="22"/>
  <c r="S19" i="22" s="1"/>
  <c r="O21" i="22"/>
  <c r="Q23" i="22"/>
  <c r="S23" i="22" s="1"/>
  <c r="O25" i="22"/>
  <c r="Q7" i="22"/>
  <c r="Q27" i="22" s="1"/>
  <c r="Q28" i="22" s="1"/>
  <c r="O27" i="21"/>
  <c r="O28" i="21" s="1"/>
  <c r="M27" i="21"/>
  <c r="M28" i="21" s="1"/>
  <c r="M27" i="20"/>
  <c r="M28" i="20" s="1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6" i="16"/>
  <c r="K6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I25" i="16"/>
  <c r="J25" i="16" s="1"/>
  <c r="J24" i="16"/>
  <c r="I24" i="16"/>
  <c r="I23" i="16"/>
  <c r="J23" i="16" s="1"/>
  <c r="J22" i="16"/>
  <c r="I22" i="16"/>
  <c r="I21" i="16"/>
  <c r="J21" i="16" s="1"/>
  <c r="J20" i="16"/>
  <c r="I20" i="16"/>
  <c r="I19" i="16"/>
  <c r="J19" i="16" s="1"/>
  <c r="J18" i="16"/>
  <c r="I18" i="16"/>
  <c r="I17" i="16"/>
  <c r="J17" i="16" s="1"/>
  <c r="J16" i="16"/>
  <c r="I16" i="16"/>
  <c r="J15" i="16"/>
  <c r="I15" i="16"/>
  <c r="I14" i="16"/>
  <c r="J14" i="16" s="1"/>
  <c r="J13" i="16"/>
  <c r="I13" i="16"/>
  <c r="I12" i="16"/>
  <c r="J12" i="16" s="1"/>
  <c r="J11" i="16"/>
  <c r="I11" i="16"/>
  <c r="J10" i="16"/>
  <c r="I10" i="16"/>
  <c r="J9" i="16"/>
  <c r="I9" i="16"/>
  <c r="J8" i="16"/>
  <c r="I8" i="16"/>
  <c r="J7" i="16"/>
  <c r="I7" i="16"/>
  <c r="I6" i="16"/>
  <c r="J6" i="16" s="1"/>
  <c r="O27" i="22" l="1"/>
  <c r="O28" i="22" s="1"/>
  <c r="M27" i="22"/>
  <c r="M28" i="22" s="1"/>
  <c r="S7" i="22"/>
  <c r="S27" i="22" s="1"/>
  <c r="S28" i="22" s="1"/>
  <c r="E15" i="1" l="1"/>
  <c r="E14" i="1"/>
  <c r="E13" i="1"/>
  <c r="E9" i="1"/>
</calcChain>
</file>

<file path=xl/sharedStrings.xml><?xml version="1.0" encoding="utf-8"?>
<sst xmlns="http://schemas.openxmlformats.org/spreadsheetml/2006/main" count="80" uniqueCount="38">
  <si>
    <t>mm/h</t>
  </si>
  <si>
    <t>h</t>
  </si>
  <si>
    <t>km^2</t>
  </si>
  <si>
    <t>aporroh</t>
  </si>
  <si>
    <t>m^3</t>
  </si>
  <si>
    <t>input (m^3)</t>
  </si>
  <si>
    <t>m^2</t>
  </si>
  <si>
    <t>mm</t>
  </si>
  <si>
    <t>m/h</t>
  </si>
  <si>
    <t>apwleia (m^3)</t>
  </si>
  <si>
    <t>m</t>
  </si>
  <si>
    <t>t</t>
  </si>
  <si>
    <t>dt</t>
  </si>
  <si>
    <t>dh</t>
  </si>
  <si>
    <t>i</t>
  </si>
  <si>
    <t>ie</t>
  </si>
  <si>
    <t>φ</t>
  </si>
  <si>
    <t>φ1</t>
  </si>
  <si>
    <t>φ2</t>
  </si>
  <si>
    <t>he</t>
  </si>
  <si>
    <t>ie'</t>
  </si>
  <si>
    <t>he'</t>
  </si>
  <si>
    <t>S=</t>
  </si>
  <si>
    <t>ia=i-ie</t>
  </si>
  <si>
    <t>ha0=</t>
  </si>
  <si>
    <t>ia</t>
  </si>
  <si>
    <t>epeisodio 1</t>
  </si>
  <si>
    <t>epeisodio 2</t>
  </si>
  <si>
    <t>he=</t>
  </si>
  <si>
    <t>he1=</t>
  </si>
  <si>
    <t>ie1</t>
  </si>
  <si>
    <t>ie2</t>
  </si>
  <si>
    <t>he2=</t>
  </si>
  <si>
    <t>ha=</t>
  </si>
  <si>
    <t>t0=</t>
  </si>
  <si>
    <t>προσθετο</t>
  </si>
  <si>
    <t>ελλειμμα</t>
  </si>
  <si>
    <t>he=he'-π.ε.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</si>
</sst>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 w="25400">
              <a:solidFill>
                <a:schemeClr val="accent1"/>
              </a:solidFill>
            </a:ln>
          </c:spPr>
          <c:invertIfNegative val="0"/>
          <c:cat>
            <c:numRef>
              <c:f>'4.3.1. (α)'!$G$6:$G$26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(α)'!$K$6:$K$26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>
                  <c:v>21</c:v>
                </c:pt>
                <c:pt idx="7">
                  <c:v>15.399999999999999</c:v>
                </c:pt>
                <c:pt idx="8">
                  <c:v>15</c:v>
                </c:pt>
                <c:pt idx="9">
                  <c:v>15.599999999999994</c:v>
                </c:pt>
                <c:pt idx="10">
                  <c:v>14.800000000000011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35.400000000000006</c:v>
                </c:pt>
                <c:pt idx="16">
                  <c:v>35.199999999999989</c:v>
                </c:pt>
                <c:pt idx="17">
                  <c:v>29.400000000000006</c:v>
                </c:pt>
                <c:pt idx="18">
                  <c:v>20.599999999999994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6232960"/>
        <c:axId val="246234496"/>
      </c:barChart>
      <c:catAx>
        <c:axId val="24623296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crossAx val="246234496"/>
        <c:crosses val="autoZero"/>
        <c:auto val="1"/>
        <c:lblAlgn val="ctr"/>
        <c:lblOffset val="100"/>
        <c:noMultiLvlLbl val="0"/>
      </c:catAx>
      <c:valAx>
        <c:axId val="24623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23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 w="25400">
              <a:solidFill>
                <a:schemeClr val="accent1"/>
              </a:solidFill>
            </a:ln>
          </c:spPr>
          <c:invertIfNegative val="0"/>
          <c:cat>
            <c:numRef>
              <c:f>'4.3.1. (β)'!$G$6:$G$26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(β)'!$K$6:$K$26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>
                  <c:v>21</c:v>
                </c:pt>
                <c:pt idx="7">
                  <c:v>15.399999999999999</c:v>
                </c:pt>
                <c:pt idx="8">
                  <c:v>15</c:v>
                </c:pt>
                <c:pt idx="9">
                  <c:v>15.599999999999994</c:v>
                </c:pt>
                <c:pt idx="10">
                  <c:v>14.800000000000011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35.400000000000006</c:v>
                </c:pt>
                <c:pt idx="16">
                  <c:v>35.199999999999989</c:v>
                </c:pt>
                <c:pt idx="17">
                  <c:v>29.400000000000006</c:v>
                </c:pt>
                <c:pt idx="18">
                  <c:v>20.599999999999994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rgbClr val="FF0000"/>
              </a:solidFill>
            </a:ln>
          </c:spPr>
          <c:invertIfNegative val="0"/>
          <c:cat>
            <c:numRef>
              <c:f>'4.3.1. (β)'!$G$6:$G$26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(β)'!$N$6:$N$26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 formatCode="0.00">
                  <c:v>9.5833333333332877</c:v>
                </c:pt>
                <c:pt idx="4" formatCode="0.00">
                  <c:v>9.5833333333332877</c:v>
                </c:pt>
                <c:pt idx="5" formatCode="0.00">
                  <c:v>9.5833333333332877</c:v>
                </c:pt>
                <c:pt idx="6" formatCode="0.00">
                  <c:v>9.5833333333332877</c:v>
                </c:pt>
                <c:pt idx="7" formatCode="0.00">
                  <c:v>9.5833333333332877</c:v>
                </c:pt>
                <c:pt idx="8" formatCode="0.00">
                  <c:v>9.5833333333332877</c:v>
                </c:pt>
                <c:pt idx="9" formatCode="0.00">
                  <c:v>9.5833333333332877</c:v>
                </c:pt>
                <c:pt idx="10" formatCode="0.00">
                  <c:v>9.5833333333332877</c:v>
                </c:pt>
                <c:pt idx="11">
                  <c:v>0</c:v>
                </c:pt>
                <c:pt idx="12">
                  <c:v>0</c:v>
                </c:pt>
                <c:pt idx="13" formatCode="0.00">
                  <c:v>4.1999999999999886</c:v>
                </c:pt>
                <c:pt idx="14" formatCode="0.00">
                  <c:v>5.8000000000000114</c:v>
                </c:pt>
                <c:pt idx="15" formatCode="0.00">
                  <c:v>9.583333333333286</c:v>
                </c:pt>
                <c:pt idx="16" formatCode="0.00">
                  <c:v>9.583333333333286</c:v>
                </c:pt>
                <c:pt idx="17" formatCode="0.00">
                  <c:v>9.583333333333286</c:v>
                </c:pt>
                <c:pt idx="18" formatCode="0.00">
                  <c:v>9.5833333333332877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6373376"/>
        <c:axId val="246375168"/>
      </c:barChart>
      <c:catAx>
        <c:axId val="24637337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crossAx val="246375168"/>
        <c:crosses val="autoZero"/>
        <c:auto val="1"/>
        <c:lblAlgn val="ctr"/>
        <c:lblOffset val="100"/>
        <c:noMultiLvlLbl val="0"/>
      </c:catAx>
      <c:valAx>
        <c:axId val="24637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37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 w="25400">
              <a:solidFill>
                <a:schemeClr val="accent1"/>
              </a:solidFill>
            </a:ln>
          </c:spPr>
          <c:invertIfNegative val="0"/>
          <c:cat>
            <c:numRef>
              <c:f>'4.3.1. (γ)'!$G$6:$G$26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(γ)'!$K$6:$K$26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>
                  <c:v>21</c:v>
                </c:pt>
                <c:pt idx="7">
                  <c:v>15.399999999999999</c:v>
                </c:pt>
                <c:pt idx="8">
                  <c:v>15</c:v>
                </c:pt>
                <c:pt idx="9">
                  <c:v>15.599999999999994</c:v>
                </c:pt>
                <c:pt idx="10">
                  <c:v>14.800000000000011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35.400000000000006</c:v>
                </c:pt>
                <c:pt idx="16">
                  <c:v>35.199999999999989</c:v>
                </c:pt>
                <c:pt idx="17">
                  <c:v>29.400000000000006</c:v>
                </c:pt>
                <c:pt idx="18">
                  <c:v>20.599999999999994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rgbClr val="FF0000"/>
              </a:solidFill>
            </a:ln>
          </c:spPr>
          <c:invertIfNegative val="0"/>
          <c:cat>
            <c:numRef>
              <c:f>'4.3.1. (γ)'!$G$6:$G$26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(γ)'!$R$6:$R$26</c:f>
              <c:numCache>
                <c:formatCode>0.00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10.914280942857145</c:v>
                </c:pt>
                <c:pt idx="5">
                  <c:v>10.914280942857145</c:v>
                </c:pt>
                <c:pt idx="6">
                  <c:v>10.914280942857145</c:v>
                </c:pt>
                <c:pt idx="7">
                  <c:v>10.914280942857145</c:v>
                </c:pt>
                <c:pt idx="8">
                  <c:v>10.914280942857145</c:v>
                </c:pt>
                <c:pt idx="9">
                  <c:v>10.914280942857145</c:v>
                </c:pt>
                <c:pt idx="10">
                  <c:v>10.914280942857145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7.1499999999999986</c:v>
                </c:pt>
                <c:pt idx="16">
                  <c:v>7.1499999999999986</c:v>
                </c:pt>
                <c:pt idx="17">
                  <c:v>7.1499999999999986</c:v>
                </c:pt>
                <c:pt idx="18">
                  <c:v>7.15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6404224"/>
        <c:axId val="246405760"/>
      </c:barChart>
      <c:catAx>
        <c:axId val="246404224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crossAx val="246405760"/>
        <c:crosses val="autoZero"/>
        <c:auto val="1"/>
        <c:lblAlgn val="ctr"/>
        <c:lblOffset val="100"/>
        <c:noMultiLvlLbl val="0"/>
      </c:catAx>
      <c:valAx>
        <c:axId val="24640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40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  <a:ln w="25400">
              <a:solidFill>
                <a:schemeClr val="accent1"/>
              </a:solidFill>
            </a:ln>
          </c:spPr>
          <c:invertIfNegative val="0"/>
          <c:cat>
            <c:numRef>
              <c:f>'4.3.1. (δ)'!$G$6:$G$26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(δ)'!$K$6:$K$26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>
                  <c:v>21</c:v>
                </c:pt>
                <c:pt idx="7">
                  <c:v>15.399999999999999</c:v>
                </c:pt>
                <c:pt idx="8">
                  <c:v>15</c:v>
                </c:pt>
                <c:pt idx="9">
                  <c:v>15.599999999999994</c:v>
                </c:pt>
                <c:pt idx="10">
                  <c:v>14.800000000000011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35.400000000000006</c:v>
                </c:pt>
                <c:pt idx="16">
                  <c:v>35.199999999999989</c:v>
                </c:pt>
                <c:pt idx="17">
                  <c:v>29.400000000000006</c:v>
                </c:pt>
                <c:pt idx="18">
                  <c:v>20.599999999999994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 w="25400">
              <a:solidFill>
                <a:srgbClr val="FF0000"/>
              </a:solidFill>
            </a:ln>
          </c:spPr>
          <c:invertIfNegative val="0"/>
          <c:cat>
            <c:numRef>
              <c:f>'4.3.1. (δ)'!$G$6:$G$26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'4.3.1. (δ)'!$Z$6:$Z$26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 formatCode="0.00">
                  <c:v>19.19996660000001</c:v>
                </c:pt>
                <c:pt idx="7">
                  <c:v>7.1499999999999986</c:v>
                </c:pt>
                <c:pt idx="8">
                  <c:v>7.1499999999999986</c:v>
                </c:pt>
                <c:pt idx="9">
                  <c:v>7.1499999999999986</c:v>
                </c:pt>
                <c:pt idx="10">
                  <c:v>7.1499999999999986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7.1499999999999986</c:v>
                </c:pt>
                <c:pt idx="16">
                  <c:v>7.1500000000000057</c:v>
                </c:pt>
                <c:pt idx="17">
                  <c:v>7.1500000000000057</c:v>
                </c:pt>
                <c:pt idx="18">
                  <c:v>7.1500000000000057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6479872"/>
        <c:axId val="247595776"/>
      </c:barChart>
      <c:catAx>
        <c:axId val="24647987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crossAx val="247595776"/>
        <c:crosses val="autoZero"/>
        <c:auto val="1"/>
        <c:lblAlgn val="ctr"/>
        <c:lblOffset val="100"/>
        <c:noMultiLvlLbl val="0"/>
      </c:catAx>
      <c:valAx>
        <c:axId val="24759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47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28575">
              <a:solidFill>
                <a:schemeClr val="accent1"/>
              </a:solidFill>
            </a:ln>
          </c:spPr>
          <c:invertIfNegative val="0"/>
          <c:cat>
            <c:numRef>
              <c:f>'4.3.2'!$F$5:$F$25</c:f>
              <c:numCache>
                <c:formatCode>h:mm;@</c:formatCode>
                <c:ptCount val="21"/>
                <c:pt idx="0">
                  <c:v>0.375</c:v>
                </c:pt>
                <c:pt idx="1">
                  <c:v>0.39583333333333331</c:v>
                </c:pt>
                <c:pt idx="2">
                  <c:v>0.41666666666666702</c:v>
                </c:pt>
                <c:pt idx="3">
                  <c:v>0.4375</c:v>
                </c:pt>
                <c:pt idx="4">
                  <c:v>0.45833333333333298</c:v>
                </c:pt>
                <c:pt idx="5">
                  <c:v>0.47916666666666702</c:v>
                </c:pt>
                <c:pt idx="6">
                  <c:v>0.5</c:v>
                </c:pt>
                <c:pt idx="7">
                  <c:v>0.52083333333333304</c:v>
                </c:pt>
                <c:pt idx="8">
                  <c:v>0.54166666666666696</c:v>
                </c:pt>
                <c:pt idx="9">
                  <c:v>0.5625</c:v>
                </c:pt>
                <c:pt idx="10">
                  <c:v>0.58333333333333304</c:v>
                </c:pt>
                <c:pt idx="11">
                  <c:v>0.60416666666666596</c:v>
                </c:pt>
                <c:pt idx="12">
                  <c:v>0.625</c:v>
                </c:pt>
                <c:pt idx="13">
                  <c:v>0.64583333333333304</c:v>
                </c:pt>
                <c:pt idx="14">
                  <c:v>0.66666666666666596</c:v>
                </c:pt>
                <c:pt idx="15">
                  <c:v>0.6875</c:v>
                </c:pt>
                <c:pt idx="16">
                  <c:v>0.70833333333333304</c:v>
                </c:pt>
                <c:pt idx="17">
                  <c:v>0.72916666666666596</c:v>
                </c:pt>
                <c:pt idx="18">
                  <c:v>0.75</c:v>
                </c:pt>
                <c:pt idx="19">
                  <c:v>0.77083333333333304</c:v>
                </c:pt>
                <c:pt idx="20">
                  <c:v>0.79166666666666596</c:v>
                </c:pt>
              </c:numCache>
            </c:numRef>
          </c:cat>
          <c:val>
            <c:numRef>
              <c:f>'4.3.2'!$J$5:$J$25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17.600000000000001</c:v>
                </c:pt>
                <c:pt idx="6">
                  <c:v>21</c:v>
                </c:pt>
                <c:pt idx="7">
                  <c:v>15.399999999999999</c:v>
                </c:pt>
                <c:pt idx="8">
                  <c:v>15</c:v>
                </c:pt>
                <c:pt idx="9">
                  <c:v>15.599999999999994</c:v>
                </c:pt>
                <c:pt idx="10">
                  <c:v>14.800000000000011</c:v>
                </c:pt>
                <c:pt idx="11">
                  <c:v>0</c:v>
                </c:pt>
                <c:pt idx="12">
                  <c:v>0</c:v>
                </c:pt>
                <c:pt idx="13">
                  <c:v>4.1999999999999886</c:v>
                </c:pt>
                <c:pt idx="14">
                  <c:v>5.8000000000000114</c:v>
                </c:pt>
                <c:pt idx="15">
                  <c:v>35.400000000000006</c:v>
                </c:pt>
                <c:pt idx="16">
                  <c:v>35.199999999999989</c:v>
                </c:pt>
                <c:pt idx="17">
                  <c:v>29.400000000000006</c:v>
                </c:pt>
                <c:pt idx="18">
                  <c:v>20.599999999999994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60000"/>
                <a:lumOff val="40000"/>
              </a:schemeClr>
            </a:solidFill>
            <a:ln w="25400">
              <a:solidFill>
                <a:srgbClr val="FF0000"/>
              </a:solidFill>
            </a:ln>
          </c:spPr>
          <c:invertIfNegative val="0"/>
          <c:val>
            <c:numRef>
              <c:f>'4.3.2'!$M$5:$M$29</c:f>
              <c:numCache>
                <c:formatCode>0.00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11</c:v>
                </c:pt>
                <c:pt idx="5">
                  <c:v>17.356959636971581</c:v>
                </c:pt>
                <c:pt idx="6">
                  <c:v>17.265618885948626</c:v>
                </c:pt>
                <c:pt idx="7">
                  <c:v>10.40092353711511</c:v>
                </c:pt>
                <c:pt idx="8">
                  <c:v>8.7237183347015268</c:v>
                </c:pt>
                <c:pt idx="9">
                  <c:v>7.8886700863276378</c:v>
                </c:pt>
                <c:pt idx="10">
                  <c:v>6.5714249874849457</c:v>
                </c:pt>
                <c:pt idx="11">
                  <c:v>0</c:v>
                </c:pt>
                <c:pt idx="12">
                  <c:v>0</c:v>
                </c:pt>
                <c:pt idx="13">
                  <c:v>1.7250799867133111</c:v>
                </c:pt>
                <c:pt idx="14">
                  <c:v>2.2903737517721297</c:v>
                </c:pt>
                <c:pt idx="15">
                  <c:v>12.024711449948988</c:v>
                </c:pt>
                <c:pt idx="16">
                  <c:v>9.3978194521467344</c:v>
                </c:pt>
                <c:pt idx="17">
                  <c:v>6.4379764439756144</c:v>
                </c:pt>
                <c:pt idx="18">
                  <c:v>3.9172278166947905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6326016"/>
        <c:axId val="246327552"/>
      </c:barChart>
      <c:catAx>
        <c:axId val="246326016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46327552"/>
        <c:crosses val="autoZero"/>
        <c:auto val="1"/>
        <c:lblAlgn val="ctr"/>
        <c:lblOffset val="100"/>
        <c:noMultiLvlLbl val="0"/>
      </c:catAx>
      <c:valAx>
        <c:axId val="24632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32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2</xdr:row>
      <xdr:rowOff>142873</xdr:rowOff>
    </xdr:from>
    <xdr:to>
      <xdr:col>23</xdr:col>
      <xdr:colOff>457200</xdr:colOff>
      <xdr:row>27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1</xdr:row>
      <xdr:rowOff>190498</xdr:rowOff>
    </xdr:from>
    <xdr:to>
      <xdr:col>30</xdr:col>
      <xdr:colOff>361950</xdr:colOff>
      <xdr:row>26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3</xdr:row>
      <xdr:rowOff>28573</xdr:rowOff>
    </xdr:from>
    <xdr:to>
      <xdr:col>32</xdr:col>
      <xdr:colOff>209550</xdr:colOff>
      <xdr:row>28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438150</xdr:colOff>
      <xdr:row>3</xdr:row>
      <xdr:rowOff>85723</xdr:rowOff>
    </xdr:from>
    <xdr:to>
      <xdr:col>39</xdr:col>
      <xdr:colOff>571500</xdr:colOff>
      <xdr:row>28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490258</xdr:colOff>
      <xdr:row>0</xdr:row>
      <xdr:rowOff>104214</xdr:rowOff>
    </xdr:from>
    <xdr:to>
      <xdr:col>27</xdr:col>
      <xdr:colOff>413381</xdr:colOff>
      <xdr:row>31</xdr:row>
      <xdr:rowOff>84428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5483" y="104214"/>
          <a:ext cx="5409523" cy="5885714"/>
        </a:xfrm>
        <a:prstGeom prst="rect">
          <a:avLst/>
        </a:prstGeom>
      </xdr:spPr>
    </xdr:pic>
    <xdr:clientData/>
  </xdr:twoCellAnchor>
  <xdr:twoCellAnchor>
    <xdr:from>
      <xdr:col>13</xdr:col>
      <xdr:colOff>142358</xdr:colOff>
      <xdr:row>3</xdr:row>
      <xdr:rowOff>96629</xdr:rowOff>
    </xdr:from>
    <xdr:to>
      <xdr:col>25</xdr:col>
      <xdr:colOff>439615</xdr:colOff>
      <xdr:row>21</xdr:row>
      <xdr:rowOff>139211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"/>
  <sheetViews>
    <sheetView zoomScale="150" zoomScaleNormal="150" workbookViewId="0">
      <selection activeCell="D18" sqref="D18"/>
    </sheetView>
  </sheetViews>
  <sheetFormatPr defaultRowHeight="15" x14ac:dyDescent="0.25"/>
  <cols>
    <col min="4" max="4" width="10" bestFit="1" customWidth="1"/>
  </cols>
  <sheetData>
    <row r="2" spans="3:7" x14ac:dyDescent="0.25">
      <c r="E2" s="1"/>
    </row>
    <row r="4" spans="3:7" x14ac:dyDescent="0.25">
      <c r="D4">
        <v>5</v>
      </c>
      <c r="E4" t="s">
        <v>0</v>
      </c>
    </row>
    <row r="5" spans="3:7" x14ac:dyDescent="0.25">
      <c r="D5">
        <v>5</v>
      </c>
      <c r="E5" t="s">
        <v>1</v>
      </c>
    </row>
    <row r="6" spans="3:7" x14ac:dyDescent="0.25">
      <c r="D6">
        <v>4</v>
      </c>
      <c r="E6" t="s">
        <v>2</v>
      </c>
      <c r="F6">
        <v>4000000</v>
      </c>
      <c r="G6" t="s">
        <v>6</v>
      </c>
    </row>
    <row r="7" spans="3:7" x14ac:dyDescent="0.25">
      <c r="C7" t="s">
        <v>3</v>
      </c>
      <c r="D7">
        <v>70000</v>
      </c>
      <c r="E7" t="s">
        <v>4</v>
      </c>
    </row>
    <row r="9" spans="3:7" x14ac:dyDescent="0.25">
      <c r="C9" t="s">
        <v>5</v>
      </c>
      <c r="E9">
        <f>5/1000*5*4000000</f>
        <v>100000</v>
      </c>
    </row>
    <row r="11" spans="3:7" x14ac:dyDescent="0.25">
      <c r="E11" t="s">
        <v>8</v>
      </c>
      <c r="F11" t="s">
        <v>1</v>
      </c>
      <c r="G11" t="s">
        <v>6</v>
      </c>
    </row>
    <row r="13" spans="3:7" x14ac:dyDescent="0.25">
      <c r="C13" t="s">
        <v>9</v>
      </c>
      <c r="E13">
        <f>100000-70000</f>
        <v>30000</v>
      </c>
    </row>
    <row r="14" spans="3:7" x14ac:dyDescent="0.25">
      <c r="E14">
        <f>E13/(4000000)</f>
        <v>7.4999999999999997E-3</v>
      </c>
      <c r="F14" t="s">
        <v>10</v>
      </c>
    </row>
    <row r="15" spans="3:7" x14ac:dyDescent="0.25">
      <c r="E15">
        <f>E14*1000</f>
        <v>7.5</v>
      </c>
      <c r="F1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K26"/>
  <sheetViews>
    <sheetView topLeftCell="E1" workbookViewId="0">
      <selection activeCell="N31" sqref="N31"/>
    </sheetView>
  </sheetViews>
  <sheetFormatPr defaultRowHeight="15" x14ac:dyDescent="0.25"/>
  <cols>
    <col min="9" max="11" width="9.140625" style="1"/>
  </cols>
  <sheetData>
    <row r="5" spans="7:11" x14ac:dyDescent="0.25">
      <c r="G5" s="14" t="s">
        <v>11</v>
      </c>
      <c r="H5" s="1" t="s">
        <v>1</v>
      </c>
      <c r="I5" s="1" t="s">
        <v>12</v>
      </c>
      <c r="J5" s="1" t="s">
        <v>13</v>
      </c>
      <c r="K5" s="1" t="s">
        <v>14</v>
      </c>
    </row>
    <row r="6" spans="7:11" x14ac:dyDescent="0.25">
      <c r="G6" s="14">
        <v>0.375</v>
      </c>
      <c r="H6" s="1">
        <v>0</v>
      </c>
    </row>
    <row r="7" spans="7:11" x14ac:dyDescent="0.25">
      <c r="G7" s="14">
        <v>0.39583333333333331</v>
      </c>
      <c r="H7" s="1">
        <v>0</v>
      </c>
      <c r="I7" s="1">
        <v>0.5</v>
      </c>
      <c r="J7" s="1">
        <f>H7-H6</f>
        <v>0</v>
      </c>
      <c r="K7" s="1">
        <f>J7/I7</f>
        <v>0</v>
      </c>
    </row>
    <row r="8" spans="7:11" x14ac:dyDescent="0.25">
      <c r="G8" s="14">
        <v>0.41666666666666702</v>
      </c>
      <c r="H8" s="1">
        <v>0</v>
      </c>
      <c r="I8" s="1">
        <v>0.5</v>
      </c>
      <c r="J8" s="1">
        <f t="shared" ref="J8:J26" si="0">H8-H7</f>
        <v>0</v>
      </c>
      <c r="K8" s="1">
        <f t="shared" ref="K8:K26" si="1">J8/I8</f>
        <v>0</v>
      </c>
    </row>
    <row r="9" spans="7:11" x14ac:dyDescent="0.25">
      <c r="G9" s="14">
        <v>0.4375</v>
      </c>
      <c r="H9" s="1">
        <v>5</v>
      </c>
      <c r="I9" s="1">
        <v>0.5</v>
      </c>
      <c r="J9" s="1">
        <f t="shared" si="0"/>
        <v>5</v>
      </c>
      <c r="K9" s="1">
        <f t="shared" si="1"/>
        <v>10</v>
      </c>
    </row>
    <row r="10" spans="7:11" x14ac:dyDescent="0.25">
      <c r="G10" s="14">
        <v>0.45833333333333298</v>
      </c>
      <c r="H10" s="1">
        <v>10.5</v>
      </c>
      <c r="I10" s="1">
        <v>0.5</v>
      </c>
      <c r="J10" s="1">
        <f t="shared" si="0"/>
        <v>5.5</v>
      </c>
      <c r="K10" s="1">
        <f t="shared" si="1"/>
        <v>11</v>
      </c>
    </row>
    <row r="11" spans="7:11" x14ac:dyDescent="0.25">
      <c r="G11" s="14">
        <v>0.47916666666666702</v>
      </c>
      <c r="H11" s="1">
        <v>19.3</v>
      </c>
      <c r="I11" s="1">
        <v>0.5</v>
      </c>
      <c r="J11" s="1">
        <f t="shared" si="0"/>
        <v>8.8000000000000007</v>
      </c>
      <c r="K11" s="1">
        <f t="shared" si="1"/>
        <v>17.600000000000001</v>
      </c>
    </row>
    <row r="12" spans="7:11" x14ac:dyDescent="0.25">
      <c r="G12" s="14">
        <v>0.5</v>
      </c>
      <c r="H12" s="1">
        <v>29.8</v>
      </c>
      <c r="I12" s="1">
        <v>0.5</v>
      </c>
      <c r="J12" s="1">
        <f t="shared" si="0"/>
        <v>10.5</v>
      </c>
      <c r="K12" s="1">
        <f t="shared" si="1"/>
        <v>21</v>
      </c>
    </row>
    <row r="13" spans="7:11" x14ac:dyDescent="0.25">
      <c r="G13" s="14">
        <v>0.52083333333333304</v>
      </c>
      <c r="H13" s="1">
        <v>37.5</v>
      </c>
      <c r="I13" s="1">
        <v>0.5</v>
      </c>
      <c r="J13" s="1">
        <f t="shared" si="0"/>
        <v>7.6999999999999993</v>
      </c>
      <c r="K13" s="1">
        <f t="shared" si="1"/>
        <v>15.399999999999999</v>
      </c>
    </row>
    <row r="14" spans="7:11" x14ac:dyDescent="0.25">
      <c r="G14" s="14">
        <v>0.54166666666666696</v>
      </c>
      <c r="H14" s="1">
        <v>45</v>
      </c>
      <c r="I14" s="1">
        <v>0.5</v>
      </c>
      <c r="J14" s="1">
        <f t="shared" si="0"/>
        <v>7.5</v>
      </c>
      <c r="K14" s="1">
        <f t="shared" si="1"/>
        <v>15</v>
      </c>
    </row>
    <row r="15" spans="7:11" x14ac:dyDescent="0.25">
      <c r="G15" s="14">
        <v>0.5625</v>
      </c>
      <c r="H15" s="1">
        <v>52.8</v>
      </c>
      <c r="I15" s="1">
        <v>0.5</v>
      </c>
      <c r="J15" s="1">
        <f t="shared" si="0"/>
        <v>7.7999999999999972</v>
      </c>
      <c r="K15" s="1">
        <f t="shared" si="1"/>
        <v>15.599999999999994</v>
      </c>
    </row>
    <row r="16" spans="7:11" x14ac:dyDescent="0.25">
      <c r="G16" s="14">
        <v>0.58333333333333304</v>
      </c>
      <c r="H16" s="1">
        <v>60.2</v>
      </c>
      <c r="I16" s="1">
        <v>0.5</v>
      </c>
      <c r="J16" s="1">
        <f t="shared" si="0"/>
        <v>7.4000000000000057</v>
      </c>
      <c r="K16" s="1">
        <f t="shared" si="1"/>
        <v>14.800000000000011</v>
      </c>
    </row>
    <row r="17" spans="7:11" x14ac:dyDescent="0.25">
      <c r="G17" s="14">
        <v>0.60416666666666596</v>
      </c>
      <c r="H17" s="1">
        <v>60.2</v>
      </c>
      <c r="I17" s="1">
        <v>0.5</v>
      </c>
      <c r="J17" s="1">
        <f t="shared" si="0"/>
        <v>0</v>
      </c>
      <c r="K17" s="1">
        <f t="shared" si="1"/>
        <v>0</v>
      </c>
    </row>
    <row r="18" spans="7:11" x14ac:dyDescent="0.25">
      <c r="G18" s="14">
        <v>0.625</v>
      </c>
      <c r="H18" s="1">
        <v>60.2</v>
      </c>
      <c r="I18" s="1">
        <v>0.5</v>
      </c>
      <c r="J18" s="1">
        <f t="shared" si="0"/>
        <v>0</v>
      </c>
      <c r="K18" s="1">
        <f t="shared" si="1"/>
        <v>0</v>
      </c>
    </row>
    <row r="19" spans="7:11" x14ac:dyDescent="0.25">
      <c r="G19" s="14">
        <v>0.64583333333333304</v>
      </c>
      <c r="H19" s="1">
        <v>62.3</v>
      </c>
      <c r="I19" s="1">
        <v>0.5</v>
      </c>
      <c r="J19" s="1">
        <f t="shared" si="0"/>
        <v>2.0999999999999943</v>
      </c>
      <c r="K19" s="1">
        <f t="shared" si="1"/>
        <v>4.1999999999999886</v>
      </c>
    </row>
    <row r="20" spans="7:11" x14ac:dyDescent="0.25">
      <c r="G20" s="14">
        <v>0.66666666666666596</v>
      </c>
      <c r="H20" s="1">
        <v>65.2</v>
      </c>
      <c r="I20" s="1">
        <v>0.5</v>
      </c>
      <c r="J20" s="1">
        <f t="shared" si="0"/>
        <v>2.9000000000000057</v>
      </c>
      <c r="K20" s="1">
        <f t="shared" si="1"/>
        <v>5.8000000000000114</v>
      </c>
    </row>
    <row r="21" spans="7:11" x14ac:dyDescent="0.25">
      <c r="G21" s="14">
        <v>0.6875</v>
      </c>
      <c r="H21" s="1">
        <v>82.9</v>
      </c>
      <c r="I21" s="1">
        <v>0.5</v>
      </c>
      <c r="J21" s="1">
        <f t="shared" si="0"/>
        <v>17.700000000000003</v>
      </c>
      <c r="K21" s="1">
        <f t="shared" si="1"/>
        <v>35.400000000000006</v>
      </c>
    </row>
    <row r="22" spans="7:11" x14ac:dyDescent="0.25">
      <c r="G22" s="14">
        <v>0.70833333333333304</v>
      </c>
      <c r="H22" s="1">
        <v>100.5</v>
      </c>
      <c r="I22" s="1">
        <v>0.5</v>
      </c>
      <c r="J22" s="1">
        <f t="shared" si="0"/>
        <v>17.599999999999994</v>
      </c>
      <c r="K22" s="1">
        <f t="shared" si="1"/>
        <v>35.199999999999989</v>
      </c>
    </row>
    <row r="23" spans="7:11" x14ac:dyDescent="0.25">
      <c r="G23" s="14">
        <v>0.72916666666666596</v>
      </c>
      <c r="H23" s="1">
        <v>115.2</v>
      </c>
      <c r="I23" s="1">
        <v>0.5</v>
      </c>
      <c r="J23" s="1">
        <f t="shared" si="0"/>
        <v>14.700000000000003</v>
      </c>
      <c r="K23" s="1">
        <f t="shared" si="1"/>
        <v>29.400000000000006</v>
      </c>
    </row>
    <row r="24" spans="7:11" x14ac:dyDescent="0.25">
      <c r="G24" s="14">
        <v>0.75</v>
      </c>
      <c r="H24" s="1">
        <v>125.5</v>
      </c>
      <c r="I24" s="1">
        <v>0.5</v>
      </c>
      <c r="J24" s="1">
        <f t="shared" si="0"/>
        <v>10.299999999999997</v>
      </c>
      <c r="K24" s="1">
        <f t="shared" si="1"/>
        <v>20.599999999999994</v>
      </c>
    </row>
    <row r="25" spans="7:11" x14ac:dyDescent="0.25">
      <c r="G25" s="14">
        <v>0.77083333333333304</v>
      </c>
      <c r="H25" s="1">
        <v>125.5</v>
      </c>
      <c r="I25" s="1">
        <v>0.5</v>
      </c>
      <c r="J25" s="1">
        <f t="shared" si="0"/>
        <v>0</v>
      </c>
      <c r="K25" s="1">
        <f t="shared" si="1"/>
        <v>0</v>
      </c>
    </row>
    <row r="26" spans="7:11" x14ac:dyDescent="0.25">
      <c r="G26" s="14">
        <v>0.79166666666666596</v>
      </c>
      <c r="H26" s="1">
        <v>125.5</v>
      </c>
      <c r="I26" s="1">
        <v>0.5</v>
      </c>
      <c r="J26" s="1">
        <f t="shared" si="0"/>
        <v>0</v>
      </c>
      <c r="K26" s="1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N28"/>
  <sheetViews>
    <sheetView topLeftCell="F1" workbookViewId="0">
      <selection activeCell="P30" sqref="P30"/>
    </sheetView>
  </sheetViews>
  <sheetFormatPr defaultRowHeight="15" x14ac:dyDescent="0.25"/>
  <cols>
    <col min="6" max="6" width="11.28515625" bestFit="1" customWidth="1"/>
    <col min="9" max="12" width="9.140625" style="1"/>
    <col min="13" max="13" width="9.140625" style="9"/>
    <col min="14" max="14" width="9.140625" style="1"/>
  </cols>
  <sheetData>
    <row r="5" spans="6:14" x14ac:dyDescent="0.25">
      <c r="G5" s="14" t="s">
        <v>11</v>
      </c>
      <c r="H5" s="1" t="s">
        <v>1</v>
      </c>
      <c r="I5" s="1" t="s">
        <v>12</v>
      </c>
      <c r="J5" s="1" t="s">
        <v>13</v>
      </c>
      <c r="K5" s="1" t="s">
        <v>14</v>
      </c>
      <c r="L5" s="1" t="s">
        <v>16</v>
      </c>
      <c r="M5" s="10" t="s">
        <v>15</v>
      </c>
      <c r="N5" s="1" t="s">
        <v>23</v>
      </c>
    </row>
    <row r="6" spans="6:14" x14ac:dyDescent="0.25">
      <c r="G6" s="14">
        <v>0.375</v>
      </c>
      <c r="H6" s="1">
        <v>0</v>
      </c>
    </row>
    <row r="7" spans="6:14" x14ac:dyDescent="0.25">
      <c r="G7" s="14">
        <v>0.39583333333333331</v>
      </c>
      <c r="H7" s="1">
        <v>0</v>
      </c>
      <c r="I7" s="1">
        <v>0.5</v>
      </c>
      <c r="J7" s="1">
        <f>H7-H6</f>
        <v>0</v>
      </c>
      <c r="K7" s="1">
        <f>J7/I7</f>
        <v>0</v>
      </c>
      <c r="L7" s="2">
        <v>9.5833333333332877</v>
      </c>
      <c r="M7" s="10">
        <f>MAX(K7-L7,0)</f>
        <v>0</v>
      </c>
      <c r="N7" s="10">
        <v>0</v>
      </c>
    </row>
    <row r="8" spans="6:14" x14ac:dyDescent="0.25">
      <c r="F8" s="19" t="s">
        <v>26</v>
      </c>
      <c r="G8" s="17">
        <v>0.41666666666666702</v>
      </c>
      <c r="H8" s="18">
        <v>0</v>
      </c>
      <c r="I8" s="1">
        <v>0.5</v>
      </c>
      <c r="J8" s="1">
        <f t="shared" ref="J8:J26" si="0">H8-H7</f>
        <v>0</v>
      </c>
      <c r="K8" s="1">
        <f t="shared" ref="K8:K26" si="1">J8/I8</f>
        <v>0</v>
      </c>
      <c r="L8" s="2">
        <f>$L$7</f>
        <v>9.5833333333332877</v>
      </c>
      <c r="M8" s="10">
        <f t="shared" ref="M8:M26" si="2">MAX(K8-L8,0)</f>
        <v>0</v>
      </c>
      <c r="N8" s="10">
        <v>0</v>
      </c>
    </row>
    <row r="9" spans="6:14" x14ac:dyDescent="0.25">
      <c r="G9" s="17">
        <v>0.4375</v>
      </c>
      <c r="H9" s="18">
        <v>5</v>
      </c>
      <c r="I9" s="1">
        <v>0.5</v>
      </c>
      <c r="J9" s="1">
        <f t="shared" si="0"/>
        <v>5</v>
      </c>
      <c r="K9" s="1">
        <f t="shared" si="1"/>
        <v>10</v>
      </c>
      <c r="L9" s="2">
        <f t="shared" ref="L9:L26" si="3">$L$7</f>
        <v>9.5833333333332877</v>
      </c>
      <c r="M9" s="2">
        <f t="shared" si="2"/>
        <v>0.41666666666671226</v>
      </c>
      <c r="N9" s="2">
        <f>K9-M9</f>
        <v>9.5833333333332877</v>
      </c>
    </row>
    <row r="10" spans="6:14" x14ac:dyDescent="0.25">
      <c r="G10" s="17">
        <v>0.45833333333333298</v>
      </c>
      <c r="H10" s="18">
        <v>10.5</v>
      </c>
      <c r="I10" s="1">
        <v>0.5</v>
      </c>
      <c r="J10" s="1">
        <f t="shared" si="0"/>
        <v>5.5</v>
      </c>
      <c r="K10" s="1">
        <f t="shared" si="1"/>
        <v>11</v>
      </c>
      <c r="L10" s="2">
        <f t="shared" si="3"/>
        <v>9.5833333333332877</v>
      </c>
      <c r="M10" s="2">
        <f t="shared" si="2"/>
        <v>1.4166666666667123</v>
      </c>
      <c r="N10" s="2">
        <f t="shared" ref="N10:N26" si="4">K10-M10</f>
        <v>9.5833333333332877</v>
      </c>
    </row>
    <row r="11" spans="6:14" x14ac:dyDescent="0.25">
      <c r="G11" s="17">
        <v>0.47916666666666702</v>
      </c>
      <c r="H11" s="18">
        <v>19.3</v>
      </c>
      <c r="I11" s="1">
        <v>0.5</v>
      </c>
      <c r="J11" s="1">
        <f t="shared" si="0"/>
        <v>8.8000000000000007</v>
      </c>
      <c r="K11" s="1">
        <f t="shared" si="1"/>
        <v>17.600000000000001</v>
      </c>
      <c r="L11" s="2">
        <f t="shared" si="3"/>
        <v>9.5833333333332877</v>
      </c>
      <c r="M11" s="2">
        <f t="shared" si="2"/>
        <v>8.0166666666667137</v>
      </c>
      <c r="N11" s="2">
        <f t="shared" si="4"/>
        <v>9.5833333333332877</v>
      </c>
    </row>
    <row r="12" spans="6:14" x14ac:dyDescent="0.25">
      <c r="G12" s="17">
        <v>0.5</v>
      </c>
      <c r="H12" s="18">
        <v>29.8</v>
      </c>
      <c r="I12" s="1">
        <v>0.5</v>
      </c>
      <c r="J12" s="1">
        <f t="shared" si="0"/>
        <v>10.5</v>
      </c>
      <c r="K12" s="1">
        <f t="shared" si="1"/>
        <v>21</v>
      </c>
      <c r="L12" s="2">
        <f t="shared" si="3"/>
        <v>9.5833333333332877</v>
      </c>
      <c r="M12" s="2">
        <f t="shared" si="2"/>
        <v>11.416666666666712</v>
      </c>
      <c r="N12" s="2">
        <f t="shared" si="4"/>
        <v>9.5833333333332877</v>
      </c>
    </row>
    <row r="13" spans="6:14" x14ac:dyDescent="0.25">
      <c r="G13" s="17">
        <v>0.52083333333333304</v>
      </c>
      <c r="H13" s="18">
        <v>37.5</v>
      </c>
      <c r="I13" s="1">
        <v>0.5</v>
      </c>
      <c r="J13" s="1">
        <f t="shared" si="0"/>
        <v>7.6999999999999993</v>
      </c>
      <c r="K13" s="1">
        <f t="shared" si="1"/>
        <v>15.399999999999999</v>
      </c>
      <c r="L13" s="2">
        <f t="shared" si="3"/>
        <v>9.5833333333332877</v>
      </c>
      <c r="M13" s="2">
        <f t="shared" si="2"/>
        <v>5.8166666666667108</v>
      </c>
      <c r="N13" s="2">
        <f t="shared" si="4"/>
        <v>9.5833333333332877</v>
      </c>
    </row>
    <row r="14" spans="6:14" x14ac:dyDescent="0.25">
      <c r="G14" s="17">
        <v>0.54166666666666696</v>
      </c>
      <c r="H14" s="18">
        <v>45</v>
      </c>
      <c r="I14" s="1">
        <v>0.5</v>
      </c>
      <c r="J14" s="1">
        <f t="shared" si="0"/>
        <v>7.5</v>
      </c>
      <c r="K14" s="1">
        <f t="shared" si="1"/>
        <v>15</v>
      </c>
      <c r="L14" s="2">
        <f t="shared" si="3"/>
        <v>9.5833333333332877</v>
      </c>
      <c r="M14" s="2">
        <f t="shared" si="2"/>
        <v>5.4166666666667123</v>
      </c>
      <c r="N14" s="2">
        <f t="shared" si="4"/>
        <v>9.5833333333332877</v>
      </c>
    </row>
    <row r="15" spans="6:14" x14ac:dyDescent="0.25">
      <c r="G15" s="17">
        <v>0.5625</v>
      </c>
      <c r="H15" s="18">
        <v>52.8</v>
      </c>
      <c r="I15" s="1">
        <v>0.5</v>
      </c>
      <c r="J15" s="1">
        <f t="shared" si="0"/>
        <v>7.7999999999999972</v>
      </c>
      <c r="K15" s="1">
        <f t="shared" si="1"/>
        <v>15.599999999999994</v>
      </c>
      <c r="L15" s="2">
        <f t="shared" si="3"/>
        <v>9.5833333333332877</v>
      </c>
      <c r="M15" s="2">
        <f t="shared" si="2"/>
        <v>6.0166666666667066</v>
      </c>
      <c r="N15" s="2">
        <f t="shared" si="4"/>
        <v>9.5833333333332877</v>
      </c>
    </row>
    <row r="16" spans="6:14" x14ac:dyDescent="0.25">
      <c r="G16" s="17">
        <v>0.58333333333333304</v>
      </c>
      <c r="H16" s="18">
        <v>60.2</v>
      </c>
      <c r="I16" s="1">
        <v>0.5</v>
      </c>
      <c r="J16" s="1">
        <f t="shared" si="0"/>
        <v>7.4000000000000057</v>
      </c>
      <c r="K16" s="1">
        <f t="shared" si="1"/>
        <v>14.800000000000011</v>
      </c>
      <c r="L16" s="2">
        <f t="shared" si="3"/>
        <v>9.5833333333332877</v>
      </c>
      <c r="M16" s="2">
        <f t="shared" si="2"/>
        <v>5.2166666666667236</v>
      </c>
      <c r="N16" s="2">
        <f t="shared" si="4"/>
        <v>9.5833333333332877</v>
      </c>
    </row>
    <row r="17" spans="6:14" x14ac:dyDescent="0.25">
      <c r="G17" s="14">
        <v>0.60416666666666596</v>
      </c>
      <c r="H17" s="1">
        <v>60.2</v>
      </c>
      <c r="I17" s="1">
        <v>0.5</v>
      </c>
      <c r="J17" s="1">
        <f t="shared" si="0"/>
        <v>0</v>
      </c>
      <c r="K17" s="1">
        <f t="shared" si="1"/>
        <v>0</v>
      </c>
      <c r="L17" s="2">
        <f t="shared" si="3"/>
        <v>9.5833333333332877</v>
      </c>
      <c r="M17" s="10">
        <f t="shared" si="2"/>
        <v>0</v>
      </c>
      <c r="N17" s="10">
        <f t="shared" si="4"/>
        <v>0</v>
      </c>
    </row>
    <row r="18" spans="6:14" x14ac:dyDescent="0.25">
      <c r="F18" s="20" t="s">
        <v>27</v>
      </c>
      <c r="G18" s="21">
        <v>0.625</v>
      </c>
      <c r="H18" s="22">
        <v>60.2</v>
      </c>
      <c r="I18" s="1">
        <v>0.5</v>
      </c>
      <c r="J18" s="1">
        <f t="shared" si="0"/>
        <v>0</v>
      </c>
      <c r="K18" s="1">
        <f t="shared" si="1"/>
        <v>0</v>
      </c>
      <c r="L18" s="2">
        <f t="shared" si="3"/>
        <v>9.5833333333332877</v>
      </c>
      <c r="M18" s="10">
        <f t="shared" si="2"/>
        <v>0</v>
      </c>
      <c r="N18" s="10">
        <f t="shared" si="4"/>
        <v>0</v>
      </c>
    </row>
    <row r="19" spans="6:14" x14ac:dyDescent="0.25">
      <c r="G19" s="21">
        <v>0.64583333333333304</v>
      </c>
      <c r="H19" s="22">
        <v>62.3</v>
      </c>
      <c r="I19" s="1">
        <v>0.5</v>
      </c>
      <c r="J19" s="1">
        <f t="shared" si="0"/>
        <v>2.0999999999999943</v>
      </c>
      <c r="K19" s="1">
        <f t="shared" si="1"/>
        <v>4.1999999999999886</v>
      </c>
      <c r="L19" s="2">
        <f t="shared" si="3"/>
        <v>9.5833333333332877</v>
      </c>
      <c r="M19" s="10">
        <f t="shared" si="2"/>
        <v>0</v>
      </c>
      <c r="N19" s="2">
        <f t="shared" si="4"/>
        <v>4.1999999999999886</v>
      </c>
    </row>
    <row r="20" spans="6:14" x14ac:dyDescent="0.25">
      <c r="G20" s="21">
        <v>0.66666666666666596</v>
      </c>
      <c r="H20" s="22">
        <v>65.2</v>
      </c>
      <c r="I20" s="1">
        <v>0.5</v>
      </c>
      <c r="J20" s="1">
        <f t="shared" si="0"/>
        <v>2.9000000000000057</v>
      </c>
      <c r="K20" s="1">
        <f t="shared" si="1"/>
        <v>5.8000000000000114</v>
      </c>
      <c r="L20" s="2">
        <f t="shared" si="3"/>
        <v>9.5833333333332877</v>
      </c>
      <c r="M20" s="10">
        <f t="shared" si="2"/>
        <v>0</v>
      </c>
      <c r="N20" s="2">
        <f t="shared" si="4"/>
        <v>5.8000000000000114</v>
      </c>
    </row>
    <row r="21" spans="6:14" x14ac:dyDescent="0.25">
      <c r="G21" s="21">
        <v>0.6875</v>
      </c>
      <c r="H21" s="22">
        <v>82.9</v>
      </c>
      <c r="I21" s="1">
        <v>0.5</v>
      </c>
      <c r="J21" s="1">
        <f t="shared" si="0"/>
        <v>17.700000000000003</v>
      </c>
      <c r="K21" s="1">
        <f t="shared" si="1"/>
        <v>35.400000000000006</v>
      </c>
      <c r="L21" s="2">
        <f t="shared" si="3"/>
        <v>9.5833333333332877</v>
      </c>
      <c r="M21" s="2">
        <f t="shared" si="2"/>
        <v>25.81666666666672</v>
      </c>
      <c r="N21" s="2">
        <f t="shared" si="4"/>
        <v>9.583333333333286</v>
      </c>
    </row>
    <row r="22" spans="6:14" x14ac:dyDescent="0.25">
      <c r="G22" s="21">
        <v>0.70833333333333304</v>
      </c>
      <c r="H22" s="22">
        <v>100.5</v>
      </c>
      <c r="I22" s="1">
        <v>0.5</v>
      </c>
      <c r="J22" s="1">
        <f t="shared" si="0"/>
        <v>17.599999999999994</v>
      </c>
      <c r="K22" s="1">
        <f t="shared" si="1"/>
        <v>35.199999999999989</v>
      </c>
      <c r="L22" s="2">
        <f t="shared" si="3"/>
        <v>9.5833333333332877</v>
      </c>
      <c r="M22" s="2">
        <f t="shared" si="2"/>
        <v>25.616666666666703</v>
      </c>
      <c r="N22" s="2">
        <f t="shared" si="4"/>
        <v>9.583333333333286</v>
      </c>
    </row>
    <row r="23" spans="6:14" x14ac:dyDescent="0.25">
      <c r="G23" s="21">
        <v>0.72916666666666596</v>
      </c>
      <c r="H23" s="22">
        <v>115.2</v>
      </c>
      <c r="I23" s="1">
        <v>0.5</v>
      </c>
      <c r="J23" s="1">
        <f t="shared" si="0"/>
        <v>14.700000000000003</v>
      </c>
      <c r="K23" s="1">
        <f t="shared" si="1"/>
        <v>29.400000000000006</v>
      </c>
      <c r="L23" s="2">
        <f>$L$7</f>
        <v>9.5833333333332877</v>
      </c>
      <c r="M23" s="2">
        <f t="shared" si="2"/>
        <v>19.81666666666672</v>
      </c>
      <c r="N23" s="2">
        <f t="shared" si="4"/>
        <v>9.583333333333286</v>
      </c>
    </row>
    <row r="24" spans="6:14" x14ac:dyDescent="0.25">
      <c r="G24" s="21">
        <v>0.75</v>
      </c>
      <c r="H24" s="22">
        <v>125.5</v>
      </c>
      <c r="I24" s="1">
        <v>0.5</v>
      </c>
      <c r="J24" s="1">
        <f t="shared" si="0"/>
        <v>10.299999999999997</v>
      </c>
      <c r="K24" s="1">
        <f t="shared" si="1"/>
        <v>20.599999999999994</v>
      </c>
      <c r="L24" s="2">
        <f t="shared" si="3"/>
        <v>9.5833333333332877</v>
      </c>
      <c r="M24" s="2">
        <f t="shared" si="2"/>
        <v>11.016666666666707</v>
      </c>
      <c r="N24" s="2">
        <f t="shared" si="4"/>
        <v>9.5833333333332877</v>
      </c>
    </row>
    <row r="25" spans="6:14" x14ac:dyDescent="0.25">
      <c r="G25" s="14">
        <v>0.77083333333333304</v>
      </c>
      <c r="H25" s="1">
        <v>125.5</v>
      </c>
      <c r="I25" s="1">
        <v>0.5</v>
      </c>
      <c r="J25" s="1">
        <f t="shared" si="0"/>
        <v>0</v>
      </c>
      <c r="K25" s="1">
        <f t="shared" si="1"/>
        <v>0</v>
      </c>
      <c r="L25" s="2">
        <f t="shared" si="3"/>
        <v>9.5833333333332877</v>
      </c>
      <c r="M25" s="10">
        <f t="shared" si="2"/>
        <v>0</v>
      </c>
      <c r="N25" s="10">
        <f t="shared" si="4"/>
        <v>0</v>
      </c>
    </row>
    <row r="26" spans="6:14" x14ac:dyDescent="0.25">
      <c r="G26" s="14">
        <v>0.79166666666666596</v>
      </c>
      <c r="H26" s="1">
        <v>125.5</v>
      </c>
      <c r="I26" s="1">
        <v>0.5</v>
      </c>
      <c r="J26" s="1">
        <f t="shared" si="0"/>
        <v>0</v>
      </c>
      <c r="K26" s="1">
        <f t="shared" si="1"/>
        <v>0</v>
      </c>
      <c r="L26" s="2">
        <f t="shared" si="3"/>
        <v>9.5833333333332877</v>
      </c>
      <c r="M26" s="10">
        <f t="shared" si="2"/>
        <v>0</v>
      </c>
      <c r="N26" s="10">
        <f t="shared" si="4"/>
        <v>0</v>
      </c>
    </row>
    <row r="27" spans="6:14" x14ac:dyDescent="0.25">
      <c r="M27" s="23">
        <f>SUM(M7:M26)</f>
        <v>126.00000000000057</v>
      </c>
      <c r="N27" s="2"/>
    </row>
    <row r="28" spans="6:14" x14ac:dyDescent="0.25">
      <c r="L28" s="8" t="s">
        <v>28</v>
      </c>
      <c r="M28" s="23">
        <f>M27*$I$7</f>
        <v>63.000000000000284</v>
      </c>
      <c r="N28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R28"/>
  <sheetViews>
    <sheetView topLeftCell="I1" workbookViewId="0">
      <selection activeCell="S30" sqref="S30"/>
    </sheetView>
  </sheetViews>
  <sheetFormatPr defaultRowHeight="15" x14ac:dyDescent="0.25"/>
  <cols>
    <col min="9" max="18" width="9.140625" style="1"/>
  </cols>
  <sheetData>
    <row r="5" spans="7:18" x14ac:dyDescent="0.25">
      <c r="G5" s="14" t="s">
        <v>11</v>
      </c>
      <c r="H5" s="1" t="s">
        <v>1</v>
      </c>
      <c r="I5" s="1" t="s">
        <v>12</v>
      </c>
      <c r="J5" s="1" t="s">
        <v>13</v>
      </c>
      <c r="K5" s="1" t="s">
        <v>14</v>
      </c>
      <c r="L5" s="1" t="s">
        <v>17</v>
      </c>
      <c r="M5" s="1" t="s">
        <v>30</v>
      </c>
      <c r="N5" s="1" t="s">
        <v>18</v>
      </c>
      <c r="O5" s="1" t="s">
        <v>31</v>
      </c>
      <c r="P5" s="1" t="s">
        <v>16</v>
      </c>
      <c r="Q5" s="1" t="s">
        <v>15</v>
      </c>
      <c r="R5" s="1" t="s">
        <v>25</v>
      </c>
    </row>
    <row r="6" spans="7:18" x14ac:dyDescent="0.25">
      <c r="G6" s="14">
        <v>0.375</v>
      </c>
      <c r="H6" s="1">
        <v>0</v>
      </c>
    </row>
    <row r="7" spans="7:18" x14ac:dyDescent="0.25">
      <c r="G7" s="14">
        <v>0.39583333333333331</v>
      </c>
      <c r="H7" s="1">
        <v>0</v>
      </c>
      <c r="I7" s="1">
        <v>0.5</v>
      </c>
      <c r="J7" s="1">
        <f>H7-H6</f>
        <v>0</v>
      </c>
      <c r="K7" s="1">
        <f>J7/I7</f>
        <v>0</v>
      </c>
      <c r="L7" s="2">
        <v>10.914280942857145</v>
      </c>
      <c r="M7" s="1">
        <f>MAX(K7-L7,0)</f>
        <v>0</v>
      </c>
      <c r="P7" s="2">
        <f>L7</f>
        <v>10.914280942857145</v>
      </c>
      <c r="Q7" s="2">
        <f>MAX(K7-P7,0)</f>
        <v>0</v>
      </c>
      <c r="R7" s="2">
        <f>K7-Q7</f>
        <v>0</v>
      </c>
    </row>
    <row r="8" spans="7:18" x14ac:dyDescent="0.25">
      <c r="G8" s="17">
        <v>0.41666666666666702</v>
      </c>
      <c r="H8" s="18">
        <v>0</v>
      </c>
      <c r="I8" s="1">
        <v>0.5</v>
      </c>
      <c r="J8" s="1">
        <f t="shared" ref="J8:J26" si="0">H8-H7</f>
        <v>0</v>
      </c>
      <c r="K8" s="1">
        <f t="shared" ref="K8:K26" si="1">J8/I8</f>
        <v>0</v>
      </c>
      <c r="L8" s="2">
        <f>$L$7</f>
        <v>10.914280942857145</v>
      </c>
      <c r="M8" s="1">
        <f t="shared" ref="M8:M16" si="2">MAX(K8-L8,0)</f>
        <v>0</v>
      </c>
      <c r="P8" s="2">
        <f t="shared" ref="P8:P16" si="3">L8</f>
        <v>10.914280942857145</v>
      </c>
      <c r="Q8" s="2">
        <f t="shared" ref="Q8:Q26" si="4">MAX(K8-P8,0)</f>
        <v>0</v>
      </c>
      <c r="R8" s="2">
        <f t="shared" ref="R8:R26" si="5">K8-Q8</f>
        <v>0</v>
      </c>
    </row>
    <row r="9" spans="7:18" x14ac:dyDescent="0.25">
      <c r="G9" s="17">
        <v>0.4375</v>
      </c>
      <c r="H9" s="18">
        <v>5</v>
      </c>
      <c r="I9" s="1">
        <v>0.5</v>
      </c>
      <c r="J9" s="1">
        <f t="shared" si="0"/>
        <v>5</v>
      </c>
      <c r="K9" s="1">
        <f t="shared" si="1"/>
        <v>10</v>
      </c>
      <c r="L9" s="2">
        <f t="shared" ref="L9:L16" si="6">$L$7</f>
        <v>10.914280942857145</v>
      </c>
      <c r="M9" s="1">
        <f t="shared" si="2"/>
        <v>0</v>
      </c>
      <c r="P9" s="2">
        <f t="shared" si="3"/>
        <v>10.914280942857145</v>
      </c>
      <c r="Q9" s="2">
        <f t="shared" si="4"/>
        <v>0</v>
      </c>
      <c r="R9" s="2">
        <f t="shared" si="5"/>
        <v>10</v>
      </c>
    </row>
    <row r="10" spans="7:18" x14ac:dyDescent="0.25">
      <c r="G10" s="17">
        <v>0.45833333333333298</v>
      </c>
      <c r="H10" s="18">
        <v>10.5</v>
      </c>
      <c r="I10" s="1">
        <v>0.5</v>
      </c>
      <c r="J10" s="1">
        <f t="shared" si="0"/>
        <v>5.5</v>
      </c>
      <c r="K10" s="1">
        <f t="shared" si="1"/>
        <v>11</v>
      </c>
      <c r="L10" s="2">
        <f t="shared" si="6"/>
        <v>10.914280942857145</v>
      </c>
      <c r="M10" s="2">
        <f t="shared" si="2"/>
        <v>8.5719057142854993E-2</v>
      </c>
      <c r="P10" s="2">
        <f t="shared" si="3"/>
        <v>10.914280942857145</v>
      </c>
      <c r="Q10" s="2">
        <f t="shared" si="4"/>
        <v>8.5719057142854993E-2</v>
      </c>
      <c r="R10" s="2">
        <f t="shared" si="5"/>
        <v>10.914280942857145</v>
      </c>
    </row>
    <row r="11" spans="7:18" x14ac:dyDescent="0.25">
      <c r="G11" s="17">
        <v>0.47916666666666702</v>
      </c>
      <c r="H11" s="18">
        <v>19.3</v>
      </c>
      <c r="I11" s="1">
        <v>0.5</v>
      </c>
      <c r="J11" s="1">
        <f t="shared" si="0"/>
        <v>8.8000000000000007</v>
      </c>
      <c r="K11" s="1">
        <f t="shared" si="1"/>
        <v>17.600000000000001</v>
      </c>
      <c r="L11" s="2">
        <f t="shared" si="6"/>
        <v>10.914280942857145</v>
      </c>
      <c r="M11" s="2">
        <f t="shared" si="2"/>
        <v>6.6857190571428564</v>
      </c>
      <c r="P11" s="2">
        <f t="shared" si="3"/>
        <v>10.914280942857145</v>
      </c>
      <c r="Q11" s="2">
        <f t="shared" si="4"/>
        <v>6.6857190571428564</v>
      </c>
      <c r="R11" s="2">
        <f t="shared" si="5"/>
        <v>10.914280942857145</v>
      </c>
    </row>
    <row r="12" spans="7:18" x14ac:dyDescent="0.25">
      <c r="G12" s="17">
        <v>0.5</v>
      </c>
      <c r="H12" s="18">
        <v>29.8</v>
      </c>
      <c r="I12" s="1">
        <v>0.5</v>
      </c>
      <c r="J12" s="1">
        <f t="shared" si="0"/>
        <v>10.5</v>
      </c>
      <c r="K12" s="1">
        <f t="shared" si="1"/>
        <v>21</v>
      </c>
      <c r="L12" s="2">
        <f>$L$7</f>
        <v>10.914280942857145</v>
      </c>
      <c r="M12" s="2">
        <f t="shared" si="2"/>
        <v>10.085719057142855</v>
      </c>
      <c r="P12" s="2">
        <f t="shared" si="3"/>
        <v>10.914280942857145</v>
      </c>
      <c r="Q12" s="2">
        <f t="shared" si="4"/>
        <v>10.085719057142855</v>
      </c>
      <c r="R12" s="2">
        <f t="shared" si="5"/>
        <v>10.914280942857145</v>
      </c>
    </row>
    <row r="13" spans="7:18" x14ac:dyDescent="0.25">
      <c r="G13" s="17">
        <v>0.52083333333333304</v>
      </c>
      <c r="H13" s="18">
        <v>37.5</v>
      </c>
      <c r="I13" s="1">
        <v>0.5</v>
      </c>
      <c r="J13" s="1">
        <f t="shared" si="0"/>
        <v>7.6999999999999993</v>
      </c>
      <c r="K13" s="1">
        <f t="shared" si="1"/>
        <v>15.399999999999999</v>
      </c>
      <c r="L13" s="2">
        <f t="shared" si="6"/>
        <v>10.914280942857145</v>
      </c>
      <c r="M13" s="2">
        <f t="shared" si="2"/>
        <v>4.4857190571428536</v>
      </c>
      <c r="P13" s="2">
        <f t="shared" si="3"/>
        <v>10.914280942857145</v>
      </c>
      <c r="Q13" s="2">
        <f t="shared" si="4"/>
        <v>4.4857190571428536</v>
      </c>
      <c r="R13" s="2">
        <f t="shared" si="5"/>
        <v>10.914280942857145</v>
      </c>
    </row>
    <row r="14" spans="7:18" x14ac:dyDescent="0.25">
      <c r="G14" s="17">
        <v>0.54166666666666696</v>
      </c>
      <c r="H14" s="18">
        <v>45</v>
      </c>
      <c r="I14" s="1">
        <v>0.5</v>
      </c>
      <c r="J14" s="1">
        <f t="shared" si="0"/>
        <v>7.5</v>
      </c>
      <c r="K14" s="1">
        <f t="shared" si="1"/>
        <v>15</v>
      </c>
      <c r="L14" s="2">
        <f t="shared" si="6"/>
        <v>10.914280942857145</v>
      </c>
      <c r="M14" s="2">
        <f t="shared" si="2"/>
        <v>4.085719057142855</v>
      </c>
      <c r="P14" s="2">
        <f t="shared" si="3"/>
        <v>10.914280942857145</v>
      </c>
      <c r="Q14" s="2">
        <f t="shared" si="4"/>
        <v>4.085719057142855</v>
      </c>
      <c r="R14" s="2">
        <f t="shared" si="5"/>
        <v>10.914280942857145</v>
      </c>
    </row>
    <row r="15" spans="7:18" x14ac:dyDescent="0.25">
      <c r="G15" s="17">
        <v>0.5625</v>
      </c>
      <c r="H15" s="18">
        <v>52.8</v>
      </c>
      <c r="I15" s="1">
        <v>0.5</v>
      </c>
      <c r="J15" s="1">
        <f t="shared" si="0"/>
        <v>7.7999999999999972</v>
      </c>
      <c r="K15" s="1">
        <f t="shared" si="1"/>
        <v>15.599999999999994</v>
      </c>
      <c r="L15" s="2">
        <f t="shared" si="6"/>
        <v>10.914280942857145</v>
      </c>
      <c r="M15" s="2">
        <f t="shared" si="2"/>
        <v>4.6857190571428493</v>
      </c>
      <c r="P15" s="2">
        <f t="shared" si="3"/>
        <v>10.914280942857145</v>
      </c>
      <c r="Q15" s="2">
        <f t="shared" si="4"/>
        <v>4.6857190571428493</v>
      </c>
      <c r="R15" s="2">
        <f t="shared" si="5"/>
        <v>10.914280942857145</v>
      </c>
    </row>
    <row r="16" spans="7:18" x14ac:dyDescent="0.25">
      <c r="G16" s="17">
        <v>0.58333333333333304</v>
      </c>
      <c r="H16" s="18">
        <v>60.2</v>
      </c>
      <c r="I16" s="1">
        <v>0.5</v>
      </c>
      <c r="J16" s="1">
        <f t="shared" si="0"/>
        <v>7.4000000000000057</v>
      </c>
      <c r="K16" s="1">
        <f t="shared" si="1"/>
        <v>14.800000000000011</v>
      </c>
      <c r="L16" s="2">
        <f t="shared" si="6"/>
        <v>10.914280942857145</v>
      </c>
      <c r="M16" s="2">
        <f t="shared" si="2"/>
        <v>3.8857190571428664</v>
      </c>
      <c r="P16" s="2">
        <f t="shared" si="3"/>
        <v>10.914280942857145</v>
      </c>
      <c r="Q16" s="2">
        <f t="shared" si="4"/>
        <v>3.8857190571428664</v>
      </c>
      <c r="R16" s="2">
        <f t="shared" si="5"/>
        <v>10.914280942857145</v>
      </c>
    </row>
    <row r="17" spans="7:18" x14ac:dyDescent="0.25">
      <c r="G17" s="14">
        <v>0.60416666666666596</v>
      </c>
      <c r="H17" s="1">
        <v>60.2</v>
      </c>
      <c r="I17" s="1">
        <v>0.5</v>
      </c>
      <c r="J17" s="1">
        <f t="shared" si="0"/>
        <v>0</v>
      </c>
      <c r="K17" s="1">
        <f t="shared" si="1"/>
        <v>0</v>
      </c>
      <c r="N17" s="1">
        <v>7.15</v>
      </c>
      <c r="O17" s="1">
        <f>MAX(K17-N17,0)</f>
        <v>0</v>
      </c>
      <c r="P17" s="2">
        <f>N17</f>
        <v>7.15</v>
      </c>
      <c r="Q17" s="2">
        <f t="shared" si="4"/>
        <v>0</v>
      </c>
      <c r="R17" s="2">
        <f t="shared" si="5"/>
        <v>0</v>
      </c>
    </row>
    <row r="18" spans="7:18" x14ac:dyDescent="0.25">
      <c r="G18" s="21">
        <v>0.625</v>
      </c>
      <c r="H18" s="22">
        <v>60.2</v>
      </c>
      <c r="I18" s="1">
        <v>0.5</v>
      </c>
      <c r="J18" s="1">
        <f t="shared" si="0"/>
        <v>0</v>
      </c>
      <c r="K18" s="1">
        <f t="shared" si="1"/>
        <v>0</v>
      </c>
      <c r="N18" s="1">
        <f>$N$17</f>
        <v>7.15</v>
      </c>
      <c r="O18" s="1">
        <f t="shared" ref="O18:O26" si="7">MAX(K18-N18,0)</f>
        <v>0</v>
      </c>
      <c r="P18" s="2">
        <f t="shared" ref="P18:P26" si="8">N18</f>
        <v>7.15</v>
      </c>
      <c r="Q18" s="2">
        <f t="shared" si="4"/>
        <v>0</v>
      </c>
      <c r="R18" s="2">
        <f t="shared" si="5"/>
        <v>0</v>
      </c>
    </row>
    <row r="19" spans="7:18" x14ac:dyDescent="0.25">
      <c r="G19" s="21">
        <v>0.64583333333333304</v>
      </c>
      <c r="H19" s="22">
        <v>62.3</v>
      </c>
      <c r="I19" s="1">
        <v>0.5</v>
      </c>
      <c r="J19" s="1">
        <f t="shared" si="0"/>
        <v>2.0999999999999943</v>
      </c>
      <c r="K19" s="1">
        <f t="shared" si="1"/>
        <v>4.1999999999999886</v>
      </c>
      <c r="N19" s="1">
        <f t="shared" ref="N19:N26" si="9">$N$17</f>
        <v>7.15</v>
      </c>
      <c r="O19" s="1">
        <f t="shared" si="7"/>
        <v>0</v>
      </c>
      <c r="P19" s="2">
        <f t="shared" si="8"/>
        <v>7.15</v>
      </c>
      <c r="Q19" s="2">
        <f t="shared" si="4"/>
        <v>0</v>
      </c>
      <c r="R19" s="2">
        <f t="shared" si="5"/>
        <v>4.1999999999999886</v>
      </c>
    </row>
    <row r="20" spans="7:18" x14ac:dyDescent="0.25">
      <c r="G20" s="21">
        <v>0.66666666666666596</v>
      </c>
      <c r="H20" s="22">
        <v>65.2</v>
      </c>
      <c r="I20" s="1">
        <v>0.5</v>
      </c>
      <c r="J20" s="1">
        <f t="shared" si="0"/>
        <v>2.9000000000000057</v>
      </c>
      <c r="K20" s="1">
        <f t="shared" si="1"/>
        <v>5.8000000000000114</v>
      </c>
      <c r="N20" s="1">
        <f t="shared" si="9"/>
        <v>7.15</v>
      </c>
      <c r="O20" s="1">
        <f t="shared" si="7"/>
        <v>0</v>
      </c>
      <c r="P20" s="2">
        <f t="shared" si="8"/>
        <v>7.15</v>
      </c>
      <c r="Q20" s="2">
        <f t="shared" si="4"/>
        <v>0</v>
      </c>
      <c r="R20" s="2">
        <f t="shared" si="5"/>
        <v>5.8000000000000114</v>
      </c>
    </row>
    <row r="21" spans="7:18" x14ac:dyDescent="0.25">
      <c r="G21" s="21">
        <v>0.6875</v>
      </c>
      <c r="H21" s="22">
        <v>82.9</v>
      </c>
      <c r="I21" s="1">
        <v>0.5</v>
      </c>
      <c r="J21" s="1">
        <f t="shared" si="0"/>
        <v>17.700000000000003</v>
      </c>
      <c r="K21" s="1">
        <f t="shared" si="1"/>
        <v>35.400000000000006</v>
      </c>
      <c r="N21" s="1">
        <f t="shared" si="9"/>
        <v>7.15</v>
      </c>
      <c r="O21" s="1">
        <f t="shared" si="7"/>
        <v>28.250000000000007</v>
      </c>
      <c r="P21" s="2">
        <f t="shared" si="8"/>
        <v>7.15</v>
      </c>
      <c r="Q21" s="2">
        <f t="shared" si="4"/>
        <v>28.250000000000007</v>
      </c>
      <c r="R21" s="2">
        <f t="shared" si="5"/>
        <v>7.1499999999999986</v>
      </c>
    </row>
    <row r="22" spans="7:18" x14ac:dyDescent="0.25">
      <c r="G22" s="21">
        <v>0.70833333333333304</v>
      </c>
      <c r="H22" s="22">
        <v>100.5</v>
      </c>
      <c r="I22" s="1">
        <v>0.5</v>
      </c>
      <c r="J22" s="1">
        <f t="shared" si="0"/>
        <v>17.599999999999994</v>
      </c>
      <c r="K22" s="1">
        <f t="shared" si="1"/>
        <v>35.199999999999989</v>
      </c>
      <c r="N22" s="1">
        <f t="shared" si="9"/>
        <v>7.15</v>
      </c>
      <c r="O22" s="1">
        <f t="shared" si="7"/>
        <v>28.04999999999999</v>
      </c>
      <c r="P22" s="2">
        <f t="shared" si="8"/>
        <v>7.15</v>
      </c>
      <c r="Q22" s="2">
        <f t="shared" si="4"/>
        <v>28.04999999999999</v>
      </c>
      <c r="R22" s="2">
        <f t="shared" si="5"/>
        <v>7.1499999999999986</v>
      </c>
    </row>
    <row r="23" spans="7:18" x14ac:dyDescent="0.25">
      <c r="G23" s="21">
        <v>0.72916666666666596</v>
      </c>
      <c r="H23" s="22">
        <v>115.2</v>
      </c>
      <c r="I23" s="1">
        <v>0.5</v>
      </c>
      <c r="J23" s="1">
        <f t="shared" si="0"/>
        <v>14.700000000000003</v>
      </c>
      <c r="K23" s="1">
        <f t="shared" si="1"/>
        <v>29.400000000000006</v>
      </c>
      <c r="N23" s="1">
        <f t="shared" si="9"/>
        <v>7.15</v>
      </c>
      <c r="O23" s="1">
        <f t="shared" si="7"/>
        <v>22.250000000000007</v>
      </c>
      <c r="P23" s="2">
        <f t="shared" si="8"/>
        <v>7.15</v>
      </c>
      <c r="Q23" s="2">
        <f t="shared" si="4"/>
        <v>22.250000000000007</v>
      </c>
      <c r="R23" s="2">
        <f t="shared" si="5"/>
        <v>7.1499999999999986</v>
      </c>
    </row>
    <row r="24" spans="7:18" x14ac:dyDescent="0.25">
      <c r="G24" s="21">
        <v>0.75</v>
      </c>
      <c r="H24" s="22">
        <v>125.5</v>
      </c>
      <c r="I24" s="1">
        <v>0.5</v>
      </c>
      <c r="J24" s="1">
        <f t="shared" si="0"/>
        <v>10.299999999999997</v>
      </c>
      <c r="K24" s="1">
        <f t="shared" si="1"/>
        <v>20.599999999999994</v>
      </c>
      <c r="N24" s="1">
        <f t="shared" si="9"/>
        <v>7.15</v>
      </c>
      <c r="O24" s="1">
        <f t="shared" si="7"/>
        <v>13.449999999999994</v>
      </c>
      <c r="P24" s="2">
        <f t="shared" si="8"/>
        <v>7.15</v>
      </c>
      <c r="Q24" s="2">
        <f t="shared" si="4"/>
        <v>13.449999999999994</v>
      </c>
      <c r="R24" s="2">
        <f t="shared" si="5"/>
        <v>7.15</v>
      </c>
    </row>
    <row r="25" spans="7:18" x14ac:dyDescent="0.25">
      <c r="G25" s="14">
        <v>0.77083333333333304</v>
      </c>
      <c r="H25" s="1">
        <v>125.5</v>
      </c>
      <c r="I25" s="1">
        <v>0.5</v>
      </c>
      <c r="J25" s="1">
        <f t="shared" si="0"/>
        <v>0</v>
      </c>
      <c r="K25" s="1">
        <f t="shared" si="1"/>
        <v>0</v>
      </c>
      <c r="N25" s="1">
        <f t="shared" si="9"/>
        <v>7.15</v>
      </c>
      <c r="O25" s="1">
        <f t="shared" si="7"/>
        <v>0</v>
      </c>
      <c r="P25" s="2">
        <f t="shared" si="8"/>
        <v>7.15</v>
      </c>
      <c r="Q25" s="2">
        <f t="shared" si="4"/>
        <v>0</v>
      </c>
      <c r="R25" s="2">
        <f t="shared" si="5"/>
        <v>0</v>
      </c>
    </row>
    <row r="26" spans="7:18" x14ac:dyDescent="0.25">
      <c r="G26" s="14">
        <v>0.79166666666666596</v>
      </c>
      <c r="H26" s="1">
        <v>125.5</v>
      </c>
      <c r="I26" s="1">
        <v>0.5</v>
      </c>
      <c r="J26" s="1">
        <f t="shared" si="0"/>
        <v>0</v>
      </c>
      <c r="K26" s="1">
        <f t="shared" si="1"/>
        <v>0</v>
      </c>
      <c r="N26" s="1">
        <f t="shared" si="9"/>
        <v>7.15</v>
      </c>
      <c r="O26" s="1">
        <f t="shared" si="7"/>
        <v>0</v>
      </c>
      <c r="P26" s="2">
        <f t="shared" si="8"/>
        <v>7.15</v>
      </c>
      <c r="Q26" s="2">
        <f t="shared" si="4"/>
        <v>0</v>
      </c>
      <c r="R26" s="2">
        <f t="shared" si="5"/>
        <v>0</v>
      </c>
    </row>
    <row r="27" spans="7:18" x14ac:dyDescent="0.25">
      <c r="L27" s="8"/>
      <c r="M27" s="8">
        <f>SUM(M7:M16)</f>
        <v>34.000033399999985</v>
      </c>
      <c r="O27" s="8">
        <f>SUM(O17:O24)</f>
        <v>92</v>
      </c>
      <c r="Q27" s="3">
        <f>SUM(Q7:Q26)</f>
        <v>126.00003339999998</v>
      </c>
      <c r="R27" s="3">
        <f>SUM(R7:R26)</f>
        <v>124.99996660000005</v>
      </c>
    </row>
    <row r="28" spans="7:18" x14ac:dyDescent="0.25">
      <c r="L28" s="8" t="s">
        <v>29</v>
      </c>
      <c r="M28" s="8">
        <f>M27*$I$7</f>
        <v>17.000016699999993</v>
      </c>
      <c r="N28" s="8" t="s">
        <v>32</v>
      </c>
      <c r="O28" s="8">
        <f>O27*$I$7</f>
        <v>46</v>
      </c>
      <c r="P28" s="8" t="s">
        <v>28</v>
      </c>
      <c r="Q28" s="8">
        <f>Q27*$I$7</f>
        <v>63.000016699999989</v>
      </c>
      <c r="R28" s="8">
        <f>R27*$I$7</f>
        <v>62.499983300000025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Z29"/>
  <sheetViews>
    <sheetView topLeftCell="Q1" workbookViewId="0">
      <selection activeCell="Y32" sqref="Y32"/>
    </sheetView>
  </sheetViews>
  <sheetFormatPr defaultRowHeight="15" x14ac:dyDescent="0.25"/>
  <cols>
    <col min="9" max="19" width="9.140625" style="1"/>
    <col min="22" max="22" width="11.140625" style="1" bestFit="1" customWidth="1"/>
    <col min="23" max="23" width="11.28515625" style="1" bestFit="1" customWidth="1"/>
    <col min="24" max="24" width="11.7109375" style="1" customWidth="1"/>
    <col min="25" max="26" width="9.140625" style="1"/>
  </cols>
  <sheetData>
    <row r="1" spans="7:26" x14ac:dyDescent="0.25">
      <c r="X1" s="1" t="s">
        <v>34</v>
      </c>
      <c r="Y1" s="2">
        <f>11.5+0.5*(W27-W11)/(W12-W11)</f>
        <v>11.935016844765343</v>
      </c>
    </row>
    <row r="2" spans="7:26" x14ac:dyDescent="0.25">
      <c r="X2" s="1" t="s">
        <v>24</v>
      </c>
      <c r="Y2" s="2">
        <f>W27+(Y1-10)*N17</f>
        <v>28.435353740072209</v>
      </c>
    </row>
    <row r="5" spans="7:26" x14ac:dyDescent="0.25">
      <c r="G5" s="14" t="s">
        <v>11</v>
      </c>
      <c r="H5" s="1" t="s">
        <v>1</v>
      </c>
      <c r="I5" s="1" t="s">
        <v>12</v>
      </c>
      <c r="J5" s="1" t="s">
        <v>13</v>
      </c>
      <c r="K5" s="1" t="s">
        <v>14</v>
      </c>
      <c r="L5" s="1" t="s">
        <v>17</v>
      </c>
      <c r="M5" s="1" t="s">
        <v>30</v>
      </c>
      <c r="N5" s="1" t="s">
        <v>18</v>
      </c>
      <c r="O5" s="1" t="s">
        <v>31</v>
      </c>
      <c r="P5" s="1" t="s">
        <v>16</v>
      </c>
      <c r="Q5" s="1" t="s">
        <v>15</v>
      </c>
      <c r="S5" s="1" t="s">
        <v>25</v>
      </c>
      <c r="U5" s="14" t="s">
        <v>11</v>
      </c>
      <c r="V5" s="1" t="s">
        <v>20</v>
      </c>
      <c r="W5" s="1" t="s">
        <v>21</v>
      </c>
      <c r="X5" s="1" t="s">
        <v>37</v>
      </c>
      <c r="Y5" s="1" t="s">
        <v>15</v>
      </c>
      <c r="Z5" s="1" t="s">
        <v>25</v>
      </c>
    </row>
    <row r="6" spans="7:26" x14ac:dyDescent="0.25">
      <c r="G6" s="14">
        <v>0.375</v>
      </c>
      <c r="H6" s="1">
        <v>0</v>
      </c>
      <c r="U6" s="14">
        <v>0.375</v>
      </c>
      <c r="W6" s="1">
        <f>0</f>
        <v>0</v>
      </c>
      <c r="X6" s="2">
        <f>MAX(W6-$W$27,0)</f>
        <v>0</v>
      </c>
    </row>
    <row r="7" spans="7:26" x14ac:dyDescent="0.25">
      <c r="G7" s="14">
        <v>0.39583333333333331</v>
      </c>
      <c r="H7" s="1">
        <v>0</v>
      </c>
      <c r="I7" s="1">
        <v>0.5</v>
      </c>
      <c r="J7" s="1">
        <f>H7-H6</f>
        <v>0</v>
      </c>
      <c r="K7" s="1">
        <f>J7/I7</f>
        <v>0</v>
      </c>
      <c r="L7" s="2">
        <v>10.914280942857145</v>
      </c>
      <c r="M7" s="1">
        <f>MAX(K7-L7,0)</f>
        <v>0</v>
      </c>
      <c r="P7" s="2">
        <f>L7</f>
        <v>10.914280942857145</v>
      </c>
      <c r="Q7" s="2">
        <f>MAX(K7-P7,0)</f>
        <v>0</v>
      </c>
      <c r="S7" s="2">
        <f t="shared" ref="S7:S26" si="0">K7-Q7</f>
        <v>0</v>
      </c>
      <c r="U7" s="14">
        <v>0.39583333333333331</v>
      </c>
      <c r="V7" s="1">
        <f t="shared" ref="V7:V26" si="1">MAX(K7-$N$17,0)</f>
        <v>0</v>
      </c>
      <c r="W7" s="1">
        <f>W6+V7*$I$7</f>
        <v>0</v>
      </c>
      <c r="X7" s="2">
        <f t="shared" ref="X7:X26" si="2">MAX(W7-$W$27,0)</f>
        <v>0</v>
      </c>
      <c r="Y7" s="1">
        <f>(X7-X6)/0.5</f>
        <v>0</v>
      </c>
      <c r="Z7" s="1">
        <f>K7-Y7</f>
        <v>0</v>
      </c>
    </row>
    <row r="8" spans="7:26" x14ac:dyDescent="0.25">
      <c r="G8" s="17">
        <v>0.41666666666666702</v>
      </c>
      <c r="H8" s="18">
        <v>0</v>
      </c>
      <c r="I8" s="1">
        <v>0.5</v>
      </c>
      <c r="J8" s="1">
        <f t="shared" ref="J8:J26" si="3">H8-H7</f>
        <v>0</v>
      </c>
      <c r="K8" s="1">
        <f t="shared" ref="K8:K26" si="4">J8/I8</f>
        <v>0</v>
      </c>
      <c r="L8" s="2">
        <f>$L$7</f>
        <v>10.914280942857145</v>
      </c>
      <c r="M8" s="1">
        <f t="shared" ref="M8:M16" si="5">MAX(K8-L8,0)</f>
        <v>0</v>
      </c>
      <c r="P8" s="2">
        <f t="shared" ref="P8:P16" si="6">L8</f>
        <v>10.914280942857145</v>
      </c>
      <c r="Q8" s="2">
        <f t="shared" ref="Q8:Q26" si="7">MAX(K8-P8,0)</f>
        <v>0</v>
      </c>
      <c r="S8" s="2">
        <f t="shared" si="0"/>
        <v>0</v>
      </c>
      <c r="U8" s="17">
        <v>0.41666666666666702</v>
      </c>
      <c r="V8" s="1">
        <f t="shared" si="1"/>
        <v>0</v>
      </c>
      <c r="W8" s="1">
        <f t="shared" ref="W8:W26" si="8">W7+V8*$I$7</f>
        <v>0</v>
      </c>
      <c r="X8" s="2">
        <f t="shared" si="2"/>
        <v>0</v>
      </c>
      <c r="Y8" s="1">
        <f t="shared" ref="Y8:Y26" si="9">(X8-X7)/0.5</f>
        <v>0</v>
      </c>
      <c r="Z8" s="1">
        <f t="shared" ref="Z8:Z26" si="10">K8-Y8</f>
        <v>0</v>
      </c>
    </row>
    <row r="9" spans="7:26" x14ac:dyDescent="0.25">
      <c r="G9" s="17">
        <v>0.4375</v>
      </c>
      <c r="H9" s="18">
        <v>5</v>
      </c>
      <c r="I9" s="1">
        <v>0.5</v>
      </c>
      <c r="J9" s="1">
        <f t="shared" si="3"/>
        <v>5</v>
      </c>
      <c r="K9" s="1">
        <f t="shared" si="4"/>
        <v>10</v>
      </c>
      <c r="L9" s="2">
        <f t="shared" ref="L9:L16" si="11">$L$7</f>
        <v>10.914280942857145</v>
      </c>
      <c r="M9" s="1">
        <f t="shared" si="5"/>
        <v>0</v>
      </c>
      <c r="P9" s="2">
        <f t="shared" si="6"/>
        <v>10.914280942857145</v>
      </c>
      <c r="Q9" s="2">
        <f t="shared" si="7"/>
        <v>0</v>
      </c>
      <c r="S9" s="2">
        <f t="shared" si="0"/>
        <v>10</v>
      </c>
      <c r="U9" s="17">
        <v>0.4375</v>
      </c>
      <c r="V9" s="1">
        <f t="shared" si="1"/>
        <v>2.8499999999999996</v>
      </c>
      <c r="W9" s="2">
        <f t="shared" si="8"/>
        <v>1.4249999999999998</v>
      </c>
      <c r="X9" s="2">
        <f t="shared" si="2"/>
        <v>0</v>
      </c>
      <c r="Y9" s="1">
        <f t="shared" si="9"/>
        <v>0</v>
      </c>
      <c r="Z9" s="1">
        <f t="shared" si="10"/>
        <v>10</v>
      </c>
    </row>
    <row r="10" spans="7:26" x14ac:dyDescent="0.25">
      <c r="G10" s="26">
        <v>0.45833333333333298</v>
      </c>
      <c r="H10" s="27">
        <v>10.5</v>
      </c>
      <c r="I10" s="1">
        <v>0.5</v>
      </c>
      <c r="J10" s="1">
        <f t="shared" si="3"/>
        <v>5.5</v>
      </c>
      <c r="K10" s="1">
        <f t="shared" si="4"/>
        <v>11</v>
      </c>
      <c r="L10" s="2">
        <f t="shared" si="11"/>
        <v>10.914280942857145</v>
      </c>
      <c r="M10" s="2">
        <f t="shared" si="5"/>
        <v>8.5719057142854993E-2</v>
      </c>
      <c r="P10" s="2">
        <f t="shared" si="6"/>
        <v>10.914280942857145</v>
      </c>
      <c r="Q10" s="2">
        <f t="shared" si="7"/>
        <v>8.5719057142854993E-2</v>
      </c>
      <c r="S10" s="2">
        <f t="shared" si="0"/>
        <v>10.914280942857145</v>
      </c>
      <c r="U10" s="26">
        <v>0.45833333333333298</v>
      </c>
      <c r="V10" s="1">
        <f t="shared" si="1"/>
        <v>3.8499999999999996</v>
      </c>
      <c r="W10" s="2">
        <f t="shared" si="8"/>
        <v>3.3499999999999996</v>
      </c>
      <c r="X10" s="2">
        <f t="shared" si="2"/>
        <v>0</v>
      </c>
      <c r="Y10" s="1">
        <f t="shared" si="9"/>
        <v>0</v>
      </c>
      <c r="Z10" s="1">
        <f t="shared" si="10"/>
        <v>11</v>
      </c>
    </row>
    <row r="11" spans="7:26" x14ac:dyDescent="0.25">
      <c r="G11" s="26">
        <v>0.47916666666666702</v>
      </c>
      <c r="H11" s="27">
        <v>19.3</v>
      </c>
      <c r="I11" s="1">
        <v>0.5</v>
      </c>
      <c r="J11" s="1">
        <f t="shared" si="3"/>
        <v>8.8000000000000007</v>
      </c>
      <c r="K11" s="1">
        <f t="shared" si="4"/>
        <v>17.600000000000001</v>
      </c>
      <c r="L11" s="2">
        <f t="shared" si="11"/>
        <v>10.914280942857145</v>
      </c>
      <c r="M11" s="2">
        <f t="shared" si="5"/>
        <v>6.6857190571428564</v>
      </c>
      <c r="P11" s="2">
        <f t="shared" si="6"/>
        <v>10.914280942857145</v>
      </c>
      <c r="Q11" s="2">
        <f t="shared" si="7"/>
        <v>6.6857190571428564</v>
      </c>
      <c r="S11" s="2">
        <f t="shared" si="0"/>
        <v>10.914280942857145</v>
      </c>
      <c r="U11" s="25">
        <v>0.47916666666666702</v>
      </c>
      <c r="V11" s="1">
        <f t="shared" si="1"/>
        <v>10.450000000000001</v>
      </c>
      <c r="W11" s="11">
        <f t="shared" si="8"/>
        <v>8.5749999999999993</v>
      </c>
      <c r="X11" s="2">
        <f t="shared" si="2"/>
        <v>0</v>
      </c>
      <c r="Y11" s="1">
        <f t="shared" si="9"/>
        <v>0</v>
      </c>
      <c r="Z11" s="1">
        <f t="shared" si="10"/>
        <v>17.600000000000001</v>
      </c>
    </row>
    <row r="12" spans="7:26" x14ac:dyDescent="0.25">
      <c r="G12" s="17">
        <v>0.5</v>
      </c>
      <c r="H12" s="18">
        <v>29.8</v>
      </c>
      <c r="I12" s="1">
        <v>0.5</v>
      </c>
      <c r="J12" s="1">
        <f t="shared" si="3"/>
        <v>10.5</v>
      </c>
      <c r="K12" s="1">
        <f t="shared" si="4"/>
        <v>21</v>
      </c>
      <c r="L12" s="2">
        <f>$L$7</f>
        <v>10.914280942857145</v>
      </c>
      <c r="M12" s="2">
        <f t="shared" si="5"/>
        <v>10.085719057142855</v>
      </c>
      <c r="P12" s="2">
        <f t="shared" si="6"/>
        <v>10.914280942857145</v>
      </c>
      <c r="Q12" s="2">
        <f t="shared" si="7"/>
        <v>10.085719057142855</v>
      </c>
      <c r="S12" s="2">
        <f t="shared" si="0"/>
        <v>10.914280942857145</v>
      </c>
      <c r="U12" s="25">
        <v>0.5</v>
      </c>
      <c r="V12" s="1">
        <f t="shared" si="1"/>
        <v>13.85</v>
      </c>
      <c r="W12" s="11">
        <f t="shared" si="8"/>
        <v>15.5</v>
      </c>
      <c r="X12" s="2">
        <f t="shared" si="2"/>
        <v>0.90001669999999478</v>
      </c>
      <c r="Y12" s="2">
        <f t="shared" si="9"/>
        <v>1.8000333999999896</v>
      </c>
      <c r="Z12" s="2">
        <f t="shared" si="10"/>
        <v>19.19996660000001</v>
      </c>
    </row>
    <row r="13" spans="7:26" x14ac:dyDescent="0.25">
      <c r="G13" s="17">
        <v>0.52083333333333304</v>
      </c>
      <c r="H13" s="18">
        <v>37.5</v>
      </c>
      <c r="I13" s="1">
        <v>0.5</v>
      </c>
      <c r="J13" s="1">
        <f t="shared" si="3"/>
        <v>7.6999999999999993</v>
      </c>
      <c r="K13" s="1">
        <f t="shared" si="4"/>
        <v>15.399999999999999</v>
      </c>
      <c r="L13" s="2">
        <f t="shared" si="11"/>
        <v>10.914280942857145</v>
      </c>
      <c r="M13" s="2">
        <f t="shared" si="5"/>
        <v>4.4857190571428536</v>
      </c>
      <c r="P13" s="2">
        <f t="shared" si="6"/>
        <v>10.914280942857145</v>
      </c>
      <c r="Q13" s="2">
        <f t="shared" si="7"/>
        <v>4.4857190571428536</v>
      </c>
      <c r="S13" s="2">
        <f t="shared" si="0"/>
        <v>10.914280942857145</v>
      </c>
      <c r="U13" s="17">
        <v>0.52083333333333304</v>
      </c>
      <c r="V13" s="1">
        <f t="shared" si="1"/>
        <v>8.2499999999999982</v>
      </c>
      <c r="W13" s="2">
        <f t="shared" si="8"/>
        <v>19.625</v>
      </c>
      <c r="X13" s="2">
        <f t="shared" si="2"/>
        <v>5.0250166999999948</v>
      </c>
      <c r="Y13" s="2">
        <f t="shared" si="9"/>
        <v>8.25</v>
      </c>
      <c r="Z13" s="1">
        <f t="shared" si="10"/>
        <v>7.1499999999999986</v>
      </c>
    </row>
    <row r="14" spans="7:26" x14ac:dyDescent="0.25">
      <c r="G14" s="17">
        <v>0.54166666666666696</v>
      </c>
      <c r="H14" s="18">
        <v>45</v>
      </c>
      <c r="I14" s="1">
        <v>0.5</v>
      </c>
      <c r="J14" s="1">
        <f t="shared" si="3"/>
        <v>7.5</v>
      </c>
      <c r="K14" s="1">
        <f t="shared" si="4"/>
        <v>15</v>
      </c>
      <c r="L14" s="2">
        <f t="shared" si="11"/>
        <v>10.914280942857145</v>
      </c>
      <c r="M14" s="2">
        <f t="shared" si="5"/>
        <v>4.085719057142855</v>
      </c>
      <c r="P14" s="2">
        <f t="shared" si="6"/>
        <v>10.914280942857145</v>
      </c>
      <c r="Q14" s="2">
        <f t="shared" si="7"/>
        <v>4.085719057142855</v>
      </c>
      <c r="S14" s="2">
        <f t="shared" si="0"/>
        <v>10.914280942857145</v>
      </c>
      <c r="U14" s="17">
        <v>0.54166666666666696</v>
      </c>
      <c r="V14" s="1">
        <f t="shared" si="1"/>
        <v>7.85</v>
      </c>
      <c r="W14" s="2">
        <f t="shared" si="8"/>
        <v>23.55</v>
      </c>
      <c r="X14" s="2">
        <f t="shared" si="2"/>
        <v>8.9500166999999955</v>
      </c>
      <c r="Y14" s="2">
        <f t="shared" si="9"/>
        <v>7.8500000000000014</v>
      </c>
      <c r="Z14" s="1">
        <f t="shared" si="10"/>
        <v>7.1499999999999986</v>
      </c>
    </row>
    <row r="15" spans="7:26" x14ac:dyDescent="0.25">
      <c r="G15" s="17">
        <v>0.5625</v>
      </c>
      <c r="H15" s="18">
        <v>52.8</v>
      </c>
      <c r="I15" s="1">
        <v>0.5</v>
      </c>
      <c r="J15" s="1">
        <f t="shared" si="3"/>
        <v>7.7999999999999972</v>
      </c>
      <c r="K15" s="1">
        <f t="shared" si="4"/>
        <v>15.599999999999994</v>
      </c>
      <c r="L15" s="2">
        <f t="shared" si="11"/>
        <v>10.914280942857145</v>
      </c>
      <c r="M15" s="2">
        <f t="shared" si="5"/>
        <v>4.6857190571428493</v>
      </c>
      <c r="P15" s="2">
        <f t="shared" si="6"/>
        <v>10.914280942857145</v>
      </c>
      <c r="Q15" s="2">
        <f t="shared" si="7"/>
        <v>4.6857190571428493</v>
      </c>
      <c r="S15" s="2">
        <f t="shared" si="0"/>
        <v>10.914280942857145</v>
      </c>
      <c r="U15" s="17">
        <v>0.5625</v>
      </c>
      <c r="V15" s="1">
        <f t="shared" si="1"/>
        <v>8.449999999999994</v>
      </c>
      <c r="W15" s="2">
        <f t="shared" si="8"/>
        <v>27.774999999999999</v>
      </c>
      <c r="X15" s="2">
        <f t="shared" si="2"/>
        <v>13.175016699999993</v>
      </c>
      <c r="Y15" s="2">
        <f t="shared" si="9"/>
        <v>8.4499999999999957</v>
      </c>
      <c r="Z15" s="1">
        <f t="shared" si="10"/>
        <v>7.1499999999999986</v>
      </c>
    </row>
    <row r="16" spans="7:26" x14ac:dyDescent="0.25">
      <c r="G16" s="17">
        <v>0.58333333333333304</v>
      </c>
      <c r="H16" s="18">
        <v>60.2</v>
      </c>
      <c r="I16" s="1">
        <v>0.5</v>
      </c>
      <c r="J16" s="1">
        <f t="shared" si="3"/>
        <v>7.4000000000000057</v>
      </c>
      <c r="K16" s="1">
        <f t="shared" si="4"/>
        <v>14.800000000000011</v>
      </c>
      <c r="L16" s="2">
        <f t="shared" si="11"/>
        <v>10.914280942857145</v>
      </c>
      <c r="M16" s="2">
        <f t="shared" si="5"/>
        <v>3.8857190571428664</v>
      </c>
      <c r="P16" s="2">
        <f t="shared" si="6"/>
        <v>10.914280942857145</v>
      </c>
      <c r="Q16" s="2">
        <f t="shared" si="7"/>
        <v>3.8857190571428664</v>
      </c>
      <c r="S16" s="2">
        <f t="shared" si="0"/>
        <v>10.914280942857145</v>
      </c>
      <c r="U16" s="17">
        <v>0.58333333333333304</v>
      </c>
      <c r="V16" s="1">
        <f t="shared" si="1"/>
        <v>7.650000000000011</v>
      </c>
      <c r="W16" s="2">
        <f t="shared" si="8"/>
        <v>31.600000000000005</v>
      </c>
      <c r="X16" s="2">
        <f t="shared" si="2"/>
        <v>17.0000167</v>
      </c>
      <c r="Y16" s="2">
        <f t="shared" si="9"/>
        <v>7.6500000000000128</v>
      </c>
      <c r="Z16" s="1">
        <f t="shared" si="10"/>
        <v>7.1499999999999986</v>
      </c>
    </row>
    <row r="17" spans="7:26" x14ac:dyDescent="0.25">
      <c r="G17" s="14">
        <v>0.60416666666666596</v>
      </c>
      <c r="H17" s="1">
        <v>60.2</v>
      </c>
      <c r="I17" s="1">
        <v>0.5</v>
      </c>
      <c r="J17" s="1">
        <f t="shared" si="3"/>
        <v>0</v>
      </c>
      <c r="K17" s="1">
        <f t="shared" si="4"/>
        <v>0</v>
      </c>
      <c r="N17" s="1">
        <v>7.15</v>
      </c>
      <c r="O17" s="1">
        <f>MAX(K17-N17,0)</f>
        <v>0</v>
      </c>
      <c r="P17" s="2">
        <f>N17</f>
        <v>7.15</v>
      </c>
      <c r="Q17" s="2">
        <f t="shared" si="7"/>
        <v>0</v>
      </c>
      <c r="S17" s="2">
        <f t="shared" si="0"/>
        <v>0</v>
      </c>
      <c r="U17" s="14">
        <v>0.60416666666666596</v>
      </c>
      <c r="V17" s="1">
        <f t="shared" si="1"/>
        <v>0</v>
      </c>
      <c r="W17" s="2">
        <f t="shared" si="8"/>
        <v>31.600000000000005</v>
      </c>
      <c r="X17" s="2">
        <f t="shared" si="2"/>
        <v>17.0000167</v>
      </c>
      <c r="Y17" s="1">
        <f t="shared" si="9"/>
        <v>0</v>
      </c>
      <c r="Z17" s="1">
        <f t="shared" si="10"/>
        <v>0</v>
      </c>
    </row>
    <row r="18" spans="7:26" x14ac:dyDescent="0.25">
      <c r="G18" s="21">
        <v>0.625</v>
      </c>
      <c r="H18" s="22">
        <v>60.2</v>
      </c>
      <c r="I18" s="1">
        <v>0.5</v>
      </c>
      <c r="J18" s="1">
        <f t="shared" si="3"/>
        <v>0</v>
      </c>
      <c r="K18" s="1">
        <f t="shared" si="4"/>
        <v>0</v>
      </c>
      <c r="N18" s="1">
        <f>$N$17</f>
        <v>7.15</v>
      </c>
      <c r="O18" s="1">
        <f t="shared" ref="O18:O26" si="12">MAX(K18-N18,0)</f>
        <v>0</v>
      </c>
      <c r="P18" s="2">
        <f t="shared" ref="P18:P26" si="13">N18</f>
        <v>7.15</v>
      </c>
      <c r="Q18" s="2">
        <f t="shared" si="7"/>
        <v>0</v>
      </c>
      <c r="S18" s="2">
        <f t="shared" si="0"/>
        <v>0</v>
      </c>
      <c r="U18" s="21">
        <v>0.625</v>
      </c>
      <c r="V18" s="1">
        <f t="shared" si="1"/>
        <v>0</v>
      </c>
      <c r="W18" s="2">
        <f t="shared" si="8"/>
        <v>31.600000000000005</v>
      </c>
      <c r="X18" s="2">
        <f t="shared" si="2"/>
        <v>17.0000167</v>
      </c>
      <c r="Y18" s="1">
        <f t="shared" si="9"/>
        <v>0</v>
      </c>
      <c r="Z18" s="1">
        <f t="shared" si="10"/>
        <v>0</v>
      </c>
    </row>
    <row r="19" spans="7:26" x14ac:dyDescent="0.25">
      <c r="G19" s="21">
        <v>0.64583333333333304</v>
      </c>
      <c r="H19" s="22">
        <v>62.3</v>
      </c>
      <c r="I19" s="1">
        <v>0.5</v>
      </c>
      <c r="J19" s="1">
        <f t="shared" si="3"/>
        <v>2.0999999999999943</v>
      </c>
      <c r="K19" s="1">
        <f t="shared" si="4"/>
        <v>4.1999999999999886</v>
      </c>
      <c r="N19" s="1">
        <f t="shared" ref="N19:N26" si="14">$N$17</f>
        <v>7.15</v>
      </c>
      <c r="O19" s="1">
        <f t="shared" si="12"/>
        <v>0</v>
      </c>
      <c r="P19" s="2">
        <f t="shared" si="13"/>
        <v>7.15</v>
      </c>
      <c r="Q19" s="2">
        <f t="shared" si="7"/>
        <v>0</v>
      </c>
      <c r="S19" s="2">
        <f t="shared" si="0"/>
        <v>4.1999999999999886</v>
      </c>
      <c r="U19" s="21">
        <v>0.64583333333333304</v>
      </c>
      <c r="V19" s="1">
        <f t="shared" si="1"/>
        <v>0</v>
      </c>
      <c r="W19" s="2">
        <f t="shared" si="8"/>
        <v>31.600000000000005</v>
      </c>
      <c r="X19" s="2">
        <f t="shared" si="2"/>
        <v>17.0000167</v>
      </c>
      <c r="Y19" s="1">
        <f t="shared" si="9"/>
        <v>0</v>
      </c>
      <c r="Z19" s="1">
        <f t="shared" si="10"/>
        <v>4.1999999999999886</v>
      </c>
    </row>
    <row r="20" spans="7:26" x14ac:dyDescent="0.25">
      <c r="G20" s="21">
        <v>0.66666666666666596</v>
      </c>
      <c r="H20" s="22">
        <v>65.2</v>
      </c>
      <c r="I20" s="1">
        <v>0.5</v>
      </c>
      <c r="J20" s="1">
        <f t="shared" si="3"/>
        <v>2.9000000000000057</v>
      </c>
      <c r="K20" s="1">
        <f t="shared" si="4"/>
        <v>5.8000000000000114</v>
      </c>
      <c r="N20" s="1">
        <f t="shared" si="14"/>
        <v>7.15</v>
      </c>
      <c r="O20" s="1">
        <f t="shared" si="12"/>
        <v>0</v>
      </c>
      <c r="P20" s="2">
        <f t="shared" si="13"/>
        <v>7.15</v>
      </c>
      <c r="Q20" s="2">
        <f t="shared" si="7"/>
        <v>0</v>
      </c>
      <c r="S20" s="2">
        <f t="shared" si="0"/>
        <v>5.8000000000000114</v>
      </c>
      <c r="U20" s="21">
        <v>0.66666666666666596</v>
      </c>
      <c r="V20" s="1">
        <f t="shared" si="1"/>
        <v>0</v>
      </c>
      <c r="W20" s="2">
        <f t="shared" si="8"/>
        <v>31.600000000000005</v>
      </c>
      <c r="X20" s="2">
        <f t="shared" si="2"/>
        <v>17.0000167</v>
      </c>
      <c r="Y20" s="1">
        <f t="shared" si="9"/>
        <v>0</v>
      </c>
      <c r="Z20" s="1">
        <f t="shared" si="10"/>
        <v>5.8000000000000114</v>
      </c>
    </row>
    <row r="21" spans="7:26" x14ac:dyDescent="0.25">
      <c r="G21" s="21">
        <v>0.6875</v>
      </c>
      <c r="H21" s="22">
        <v>82.9</v>
      </c>
      <c r="I21" s="1">
        <v>0.5</v>
      </c>
      <c r="J21" s="1">
        <f t="shared" si="3"/>
        <v>17.700000000000003</v>
      </c>
      <c r="K21" s="1">
        <f t="shared" si="4"/>
        <v>35.400000000000006</v>
      </c>
      <c r="N21" s="1">
        <f t="shared" si="14"/>
        <v>7.15</v>
      </c>
      <c r="O21" s="1">
        <f t="shared" si="12"/>
        <v>28.250000000000007</v>
      </c>
      <c r="P21" s="2">
        <f t="shared" si="13"/>
        <v>7.15</v>
      </c>
      <c r="Q21" s="2">
        <f t="shared" si="7"/>
        <v>28.250000000000007</v>
      </c>
      <c r="S21" s="2">
        <f t="shared" si="0"/>
        <v>7.1499999999999986</v>
      </c>
      <c r="U21" s="21">
        <v>0.6875</v>
      </c>
      <c r="V21" s="1">
        <f t="shared" si="1"/>
        <v>28.250000000000007</v>
      </c>
      <c r="W21" s="2">
        <f t="shared" si="8"/>
        <v>45.725000000000009</v>
      </c>
      <c r="X21" s="2">
        <f t="shared" si="2"/>
        <v>31.125016700000003</v>
      </c>
      <c r="Y21" s="1">
        <f t="shared" si="9"/>
        <v>28.250000000000007</v>
      </c>
      <c r="Z21" s="1">
        <f t="shared" si="10"/>
        <v>7.1499999999999986</v>
      </c>
    </row>
    <row r="22" spans="7:26" x14ac:dyDescent="0.25">
      <c r="G22" s="21">
        <v>0.70833333333333304</v>
      </c>
      <c r="H22" s="22">
        <v>100.5</v>
      </c>
      <c r="I22" s="1">
        <v>0.5</v>
      </c>
      <c r="J22" s="1">
        <f t="shared" si="3"/>
        <v>17.599999999999994</v>
      </c>
      <c r="K22" s="1">
        <f t="shared" si="4"/>
        <v>35.199999999999989</v>
      </c>
      <c r="N22" s="1">
        <f t="shared" si="14"/>
        <v>7.15</v>
      </c>
      <c r="O22" s="1">
        <f t="shared" si="12"/>
        <v>28.04999999999999</v>
      </c>
      <c r="P22" s="2">
        <f t="shared" si="13"/>
        <v>7.15</v>
      </c>
      <c r="Q22" s="2">
        <f t="shared" si="7"/>
        <v>28.04999999999999</v>
      </c>
      <c r="S22" s="2">
        <f t="shared" si="0"/>
        <v>7.1499999999999986</v>
      </c>
      <c r="U22" s="21">
        <v>0.70833333333333304</v>
      </c>
      <c r="V22" s="1">
        <f t="shared" si="1"/>
        <v>28.04999999999999</v>
      </c>
      <c r="W22" s="2">
        <f t="shared" si="8"/>
        <v>59.75</v>
      </c>
      <c r="X22" s="2">
        <f t="shared" si="2"/>
        <v>45.150016699999995</v>
      </c>
      <c r="Y22" s="1">
        <f t="shared" si="9"/>
        <v>28.049999999999983</v>
      </c>
      <c r="Z22" s="1">
        <f t="shared" si="10"/>
        <v>7.1500000000000057</v>
      </c>
    </row>
    <row r="23" spans="7:26" x14ac:dyDescent="0.25">
      <c r="G23" s="21">
        <v>0.72916666666666596</v>
      </c>
      <c r="H23" s="22">
        <v>115.2</v>
      </c>
      <c r="I23" s="1">
        <v>0.5</v>
      </c>
      <c r="J23" s="1">
        <f t="shared" si="3"/>
        <v>14.700000000000003</v>
      </c>
      <c r="K23" s="1">
        <f t="shared" si="4"/>
        <v>29.400000000000006</v>
      </c>
      <c r="N23" s="1">
        <f t="shared" si="14"/>
        <v>7.15</v>
      </c>
      <c r="O23" s="1">
        <f t="shared" si="12"/>
        <v>22.250000000000007</v>
      </c>
      <c r="P23" s="2">
        <f t="shared" si="13"/>
        <v>7.15</v>
      </c>
      <c r="Q23" s="2">
        <f t="shared" si="7"/>
        <v>22.250000000000007</v>
      </c>
      <c r="S23" s="2">
        <f t="shared" si="0"/>
        <v>7.1499999999999986</v>
      </c>
      <c r="U23" s="21">
        <v>0.72916666666666596</v>
      </c>
      <c r="V23" s="1">
        <f t="shared" si="1"/>
        <v>22.250000000000007</v>
      </c>
      <c r="W23" s="2">
        <f t="shared" si="8"/>
        <v>70.875</v>
      </c>
      <c r="X23" s="2">
        <f t="shared" si="2"/>
        <v>56.275016699999995</v>
      </c>
      <c r="Y23" s="1">
        <f t="shared" si="9"/>
        <v>22.25</v>
      </c>
      <c r="Z23" s="1">
        <f t="shared" si="10"/>
        <v>7.1500000000000057</v>
      </c>
    </row>
    <row r="24" spans="7:26" x14ac:dyDescent="0.25">
      <c r="G24" s="21">
        <v>0.75</v>
      </c>
      <c r="H24" s="22">
        <v>125.5</v>
      </c>
      <c r="I24" s="1">
        <v>0.5</v>
      </c>
      <c r="J24" s="1">
        <f t="shared" si="3"/>
        <v>10.299999999999997</v>
      </c>
      <c r="K24" s="1">
        <f t="shared" si="4"/>
        <v>20.599999999999994</v>
      </c>
      <c r="N24" s="1">
        <f t="shared" si="14"/>
        <v>7.15</v>
      </c>
      <c r="O24" s="1">
        <f t="shared" si="12"/>
        <v>13.449999999999994</v>
      </c>
      <c r="P24" s="2">
        <f t="shared" si="13"/>
        <v>7.15</v>
      </c>
      <c r="Q24" s="2">
        <f t="shared" si="7"/>
        <v>13.449999999999994</v>
      </c>
      <c r="S24" s="2">
        <f t="shared" si="0"/>
        <v>7.15</v>
      </c>
      <c r="U24" s="21">
        <v>0.75</v>
      </c>
      <c r="V24" s="1">
        <f t="shared" si="1"/>
        <v>13.449999999999994</v>
      </c>
      <c r="W24" s="2">
        <f t="shared" si="8"/>
        <v>77.599999999999994</v>
      </c>
      <c r="X24" s="2">
        <f t="shared" si="2"/>
        <v>63.000016699999989</v>
      </c>
      <c r="Y24" s="1">
        <f t="shared" si="9"/>
        <v>13.449999999999989</v>
      </c>
      <c r="Z24" s="1">
        <f t="shared" si="10"/>
        <v>7.1500000000000057</v>
      </c>
    </row>
    <row r="25" spans="7:26" x14ac:dyDescent="0.25">
      <c r="G25" s="14">
        <v>0.77083333333333304</v>
      </c>
      <c r="H25" s="1">
        <v>125.5</v>
      </c>
      <c r="I25" s="1">
        <v>0.5</v>
      </c>
      <c r="J25" s="1">
        <f t="shared" si="3"/>
        <v>0</v>
      </c>
      <c r="K25" s="1">
        <f t="shared" si="4"/>
        <v>0</v>
      </c>
      <c r="N25" s="1">
        <f t="shared" si="14"/>
        <v>7.15</v>
      </c>
      <c r="O25" s="1">
        <f t="shared" si="12"/>
        <v>0</v>
      </c>
      <c r="P25" s="2">
        <f t="shared" si="13"/>
        <v>7.15</v>
      </c>
      <c r="Q25" s="2">
        <f t="shared" si="7"/>
        <v>0</v>
      </c>
      <c r="S25" s="2">
        <f t="shared" si="0"/>
        <v>0</v>
      </c>
      <c r="U25" s="14">
        <v>0.77083333333333304</v>
      </c>
      <c r="V25" s="1">
        <f t="shared" si="1"/>
        <v>0</v>
      </c>
      <c r="W25" s="2">
        <f t="shared" si="8"/>
        <v>77.599999999999994</v>
      </c>
      <c r="X25" s="2">
        <f t="shared" si="2"/>
        <v>63.000016699999989</v>
      </c>
      <c r="Y25" s="1">
        <f t="shared" si="9"/>
        <v>0</v>
      </c>
      <c r="Z25" s="1">
        <f t="shared" si="10"/>
        <v>0</v>
      </c>
    </row>
    <row r="26" spans="7:26" x14ac:dyDescent="0.25">
      <c r="G26" s="14">
        <v>0.79166666666666596</v>
      </c>
      <c r="H26" s="1">
        <v>125.5</v>
      </c>
      <c r="I26" s="1">
        <v>0.5</v>
      </c>
      <c r="J26" s="1">
        <f t="shared" si="3"/>
        <v>0</v>
      </c>
      <c r="K26" s="1">
        <f t="shared" si="4"/>
        <v>0</v>
      </c>
      <c r="N26" s="1">
        <f t="shared" si="14"/>
        <v>7.15</v>
      </c>
      <c r="O26" s="1">
        <f t="shared" si="12"/>
        <v>0</v>
      </c>
      <c r="P26" s="2">
        <f t="shared" si="13"/>
        <v>7.15</v>
      </c>
      <c r="Q26" s="2">
        <f t="shared" si="7"/>
        <v>0</v>
      </c>
      <c r="S26" s="2">
        <f t="shared" si="0"/>
        <v>0</v>
      </c>
      <c r="V26" s="1">
        <f t="shared" si="1"/>
        <v>0</v>
      </c>
      <c r="W26" s="2">
        <f t="shared" si="8"/>
        <v>77.599999999999994</v>
      </c>
      <c r="X26" s="2">
        <f t="shared" si="2"/>
        <v>63.000016699999989</v>
      </c>
      <c r="Y26" s="1">
        <f t="shared" si="9"/>
        <v>0</v>
      </c>
      <c r="Z26" s="1">
        <f t="shared" si="10"/>
        <v>0</v>
      </c>
    </row>
    <row r="27" spans="7:26" x14ac:dyDescent="0.25">
      <c r="L27" s="8"/>
      <c r="M27" s="8">
        <f>SUM(M7:M16)</f>
        <v>34.000033399999985</v>
      </c>
      <c r="O27" s="8">
        <f>SUM(O17:O24)</f>
        <v>92</v>
      </c>
      <c r="Q27" s="3">
        <f>SUM(Q7:Q26)</f>
        <v>126.00003339999998</v>
      </c>
      <c r="S27" s="3">
        <f>SUM(S7:S26)</f>
        <v>124.99996660000005</v>
      </c>
      <c r="W27" s="11">
        <f>W26-Q28</f>
        <v>14.599983300000005</v>
      </c>
    </row>
    <row r="28" spans="7:26" x14ac:dyDescent="0.25">
      <c r="L28" s="8" t="s">
        <v>29</v>
      </c>
      <c r="M28" s="8">
        <f>M27*$I$7</f>
        <v>17.000016699999993</v>
      </c>
      <c r="N28" s="8" t="s">
        <v>32</v>
      </c>
      <c r="O28" s="8">
        <f>O27*$I$7</f>
        <v>46</v>
      </c>
      <c r="P28" s="8" t="s">
        <v>28</v>
      </c>
      <c r="Q28" s="8">
        <f>Q27*$I$7</f>
        <v>63.000016699999989</v>
      </c>
      <c r="R28" s="8" t="s">
        <v>33</v>
      </c>
      <c r="S28" s="8">
        <f>S27*$I$7</f>
        <v>62.499983300000025</v>
      </c>
      <c r="T28" s="8"/>
      <c r="U28" s="8"/>
      <c r="W28" s="11" t="s">
        <v>35</v>
      </c>
    </row>
    <row r="29" spans="7:26" x14ac:dyDescent="0.25">
      <c r="T29" s="24"/>
      <c r="U29" s="11"/>
      <c r="W29" s="24" t="s">
        <v>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topLeftCell="E1" zoomScale="130" zoomScaleNormal="130" workbookViewId="0">
      <selection activeCell="E2" sqref="E2"/>
    </sheetView>
  </sheetViews>
  <sheetFormatPr defaultRowHeight="15" x14ac:dyDescent="0.25"/>
  <cols>
    <col min="6" max="6" width="9.140625" style="1"/>
    <col min="7" max="7" width="9.140625" style="10"/>
    <col min="8" max="8" width="9.140625" style="1"/>
    <col min="9" max="9" width="9.140625" style="10"/>
    <col min="10" max="10" width="9.140625" style="1"/>
    <col min="11" max="11" width="9.140625" style="2"/>
    <col min="12" max="12" width="12.42578125" style="2" bestFit="1" customWidth="1"/>
    <col min="13" max="13" width="11.140625" style="2" bestFit="1" customWidth="1"/>
    <col min="14" max="14" width="9.140625" style="2"/>
    <col min="15" max="16" width="9.140625" style="1"/>
    <col min="17" max="17" width="9.140625" style="2"/>
  </cols>
  <sheetData>
    <row r="1" spans="6:18" x14ac:dyDescent="0.25">
      <c r="K1" s="2" t="s">
        <v>22</v>
      </c>
      <c r="L1" s="2">
        <v>80.55</v>
      </c>
      <c r="O1"/>
      <c r="R1" s="3"/>
    </row>
    <row r="2" spans="6:18" x14ac:dyDescent="0.25">
      <c r="K2" s="2" t="s">
        <v>24</v>
      </c>
      <c r="L2" s="2">
        <f>0.2*L1</f>
        <v>16.11</v>
      </c>
      <c r="N2" s="13"/>
      <c r="O2" s="5"/>
      <c r="P2" s="13"/>
      <c r="Q2" s="13"/>
      <c r="R2" s="7"/>
    </row>
    <row r="3" spans="6:18" x14ac:dyDescent="0.25">
      <c r="N3" s="13"/>
      <c r="O3" s="5"/>
      <c r="P3" s="5"/>
      <c r="Q3" s="13"/>
      <c r="R3" s="7"/>
    </row>
    <row r="4" spans="6:18" x14ac:dyDescent="0.25">
      <c r="F4" s="1" t="s">
        <v>11</v>
      </c>
      <c r="G4" s="1" t="s">
        <v>1</v>
      </c>
      <c r="H4" s="10" t="s">
        <v>12</v>
      </c>
      <c r="I4" s="1" t="s">
        <v>13</v>
      </c>
      <c r="J4" s="10" t="s">
        <v>14</v>
      </c>
      <c r="K4" s="2" t="s">
        <v>19</v>
      </c>
      <c r="L4" s="2" t="s">
        <v>15</v>
      </c>
      <c r="M4" s="2" t="s">
        <v>23</v>
      </c>
      <c r="N4" s="13"/>
      <c r="O4" s="5"/>
      <c r="P4" s="5"/>
      <c r="Q4" s="13"/>
      <c r="R4" s="7"/>
    </row>
    <row r="5" spans="6:18" x14ac:dyDescent="0.25">
      <c r="F5" s="14">
        <v>0.375</v>
      </c>
      <c r="G5" s="1">
        <v>0</v>
      </c>
      <c r="H5" s="10"/>
      <c r="I5" s="1"/>
      <c r="J5" s="10"/>
      <c r="K5" s="2">
        <f>IF(G5&lt;0.2*$L$1,0,(G5-0.2*$L$1)^2/(G5+0.8*$L$1))</f>
        <v>0</v>
      </c>
    </row>
    <row r="6" spans="6:18" x14ac:dyDescent="0.25">
      <c r="F6" s="14">
        <v>0.39583333333333331</v>
      </c>
      <c r="G6" s="1">
        <v>0</v>
      </c>
      <c r="H6" s="10">
        <v>0.5</v>
      </c>
      <c r="I6" s="1">
        <f>G6-G5</f>
        <v>0</v>
      </c>
      <c r="J6" s="10">
        <f>I6/H6</f>
        <v>0</v>
      </c>
      <c r="K6" s="2">
        <f t="shared" ref="K6:K25" si="0">IF(G6&lt;0.2*$L$1,0,(G6-0.2*$L$1)^2/(G6+0.8*$L$1))</f>
        <v>0</v>
      </c>
      <c r="L6" s="2">
        <f>(K6-K5)/0.5</f>
        <v>0</v>
      </c>
      <c r="M6" s="2">
        <f>J6-L6</f>
        <v>0</v>
      </c>
      <c r="O6" s="2"/>
    </row>
    <row r="7" spans="6:18" x14ac:dyDescent="0.25">
      <c r="F7" s="15">
        <v>0.41666666666666702</v>
      </c>
      <c r="G7" s="6">
        <v>0</v>
      </c>
      <c r="H7" s="10">
        <v>0.5</v>
      </c>
      <c r="I7" s="1">
        <f t="shared" ref="I7:I25" si="1">G7-G6</f>
        <v>0</v>
      </c>
      <c r="J7" s="10">
        <f t="shared" ref="J7:J25" si="2">I7/H7</f>
        <v>0</v>
      </c>
      <c r="K7" s="2">
        <f>IF(G7&lt;0.2*$L$1,0,(G7-0.2*$L$1)^2/(G7+0.8*$L$1))</f>
        <v>0</v>
      </c>
      <c r="L7" s="2">
        <f t="shared" ref="L7:L25" si="3">(K7-K6)/0.5</f>
        <v>0</v>
      </c>
      <c r="M7" s="2">
        <f t="shared" ref="M7:M25" si="4">J7-L7</f>
        <v>0</v>
      </c>
      <c r="O7" s="2"/>
    </row>
    <row r="8" spans="6:18" x14ac:dyDescent="0.25">
      <c r="F8" s="15">
        <v>0.4375</v>
      </c>
      <c r="G8" s="6">
        <v>5</v>
      </c>
      <c r="H8" s="10">
        <v>0.5</v>
      </c>
      <c r="I8" s="1">
        <f t="shared" si="1"/>
        <v>5</v>
      </c>
      <c r="J8" s="10">
        <f t="shared" si="2"/>
        <v>10</v>
      </c>
      <c r="K8" s="2">
        <f t="shared" si="0"/>
        <v>0</v>
      </c>
      <c r="L8" s="2">
        <f t="shared" si="3"/>
        <v>0</v>
      </c>
      <c r="M8" s="2">
        <f t="shared" si="4"/>
        <v>10</v>
      </c>
      <c r="O8" s="2"/>
    </row>
    <row r="9" spans="6:18" x14ac:dyDescent="0.25">
      <c r="F9" s="15">
        <v>0.45833333333333298</v>
      </c>
      <c r="G9" s="6">
        <v>10.5</v>
      </c>
      <c r="H9" s="10">
        <v>0.5</v>
      </c>
      <c r="I9" s="1">
        <f t="shared" si="1"/>
        <v>5.5</v>
      </c>
      <c r="J9" s="10">
        <f t="shared" si="2"/>
        <v>11</v>
      </c>
      <c r="K9" s="2">
        <f t="shared" si="0"/>
        <v>0</v>
      </c>
      <c r="L9" s="2">
        <f t="shared" si="3"/>
        <v>0</v>
      </c>
      <c r="M9" s="2">
        <f t="shared" si="4"/>
        <v>11</v>
      </c>
      <c r="O9" s="2"/>
    </row>
    <row r="10" spans="6:18" x14ac:dyDescent="0.25">
      <c r="F10" s="15">
        <v>0.47916666666666702</v>
      </c>
      <c r="G10" s="6">
        <v>19.3</v>
      </c>
      <c r="H10" s="10">
        <v>0.5</v>
      </c>
      <c r="I10" s="1">
        <f t="shared" si="1"/>
        <v>8.8000000000000007</v>
      </c>
      <c r="J10" s="10">
        <f t="shared" si="2"/>
        <v>17.600000000000001</v>
      </c>
      <c r="K10" s="2">
        <f t="shared" si="0"/>
        <v>0.12152018151421076</v>
      </c>
      <c r="L10" s="2">
        <f t="shared" si="3"/>
        <v>0.24304036302842152</v>
      </c>
      <c r="M10" s="2">
        <f t="shared" si="4"/>
        <v>17.356959636971581</v>
      </c>
      <c r="O10" s="2"/>
    </row>
    <row r="11" spans="6:18" x14ac:dyDescent="0.25">
      <c r="F11" s="15">
        <v>0.5</v>
      </c>
      <c r="G11" s="6">
        <v>29.8</v>
      </c>
      <c r="H11" s="10">
        <v>0.5</v>
      </c>
      <c r="I11" s="1">
        <f t="shared" si="1"/>
        <v>10.5</v>
      </c>
      <c r="J11" s="10">
        <f t="shared" si="2"/>
        <v>21</v>
      </c>
      <c r="K11" s="2">
        <f t="shared" si="0"/>
        <v>1.9887107385398985</v>
      </c>
      <c r="L11" s="2">
        <f t="shared" si="3"/>
        <v>3.7343811140513754</v>
      </c>
      <c r="M11" s="2">
        <f t="shared" si="4"/>
        <v>17.265618885948626</v>
      </c>
      <c r="O11" s="2"/>
      <c r="P11" s="2"/>
    </row>
    <row r="12" spans="6:18" x14ac:dyDescent="0.25">
      <c r="F12" s="15">
        <v>0.52083333333333304</v>
      </c>
      <c r="G12" s="6">
        <v>37.5</v>
      </c>
      <c r="H12" s="10">
        <v>0.5</v>
      </c>
      <c r="I12" s="1">
        <f t="shared" si="1"/>
        <v>7.6999999999999993</v>
      </c>
      <c r="J12" s="10">
        <f t="shared" si="2"/>
        <v>15.399999999999999</v>
      </c>
      <c r="K12" s="2">
        <f t="shared" si="0"/>
        <v>4.4882489699823429</v>
      </c>
      <c r="L12" s="2">
        <f t="shared" si="3"/>
        <v>4.9990764628848883</v>
      </c>
      <c r="M12" s="2">
        <f t="shared" si="4"/>
        <v>10.40092353711511</v>
      </c>
      <c r="O12" s="2"/>
      <c r="P12" s="2"/>
    </row>
    <row r="13" spans="6:18" x14ac:dyDescent="0.25">
      <c r="F13" s="15">
        <v>0.54166666666666696</v>
      </c>
      <c r="G13" s="6">
        <v>45</v>
      </c>
      <c r="H13" s="10">
        <v>0.5</v>
      </c>
      <c r="I13" s="1">
        <f t="shared" si="1"/>
        <v>7.5</v>
      </c>
      <c r="J13" s="10">
        <f t="shared" si="2"/>
        <v>15</v>
      </c>
      <c r="K13" s="2">
        <f t="shared" si="0"/>
        <v>7.6263898026315795</v>
      </c>
      <c r="L13" s="2">
        <f t="shared" si="3"/>
        <v>6.2762816652984732</v>
      </c>
      <c r="M13" s="2">
        <f t="shared" si="4"/>
        <v>8.7237183347015268</v>
      </c>
      <c r="O13" s="2"/>
      <c r="P13" s="2"/>
    </row>
    <row r="14" spans="6:18" x14ac:dyDescent="0.25">
      <c r="F14" s="15">
        <v>0.5625</v>
      </c>
      <c r="G14" s="6">
        <v>52.8</v>
      </c>
      <c r="H14" s="10">
        <v>0.5</v>
      </c>
      <c r="I14" s="1">
        <f t="shared" si="1"/>
        <v>7.7999999999999972</v>
      </c>
      <c r="J14" s="10">
        <f t="shared" si="2"/>
        <v>15.599999999999994</v>
      </c>
      <c r="K14" s="2">
        <f t="shared" si="0"/>
        <v>11.482054759467758</v>
      </c>
      <c r="L14" s="2">
        <f t="shared" si="3"/>
        <v>7.7113299136723565</v>
      </c>
      <c r="M14" s="2">
        <f t="shared" si="4"/>
        <v>7.8886700863276378</v>
      </c>
      <c r="O14" s="2"/>
      <c r="P14" s="2"/>
    </row>
    <row r="15" spans="6:18" x14ac:dyDescent="0.25">
      <c r="F15" s="15">
        <v>0.58333333333333304</v>
      </c>
      <c r="G15" s="6">
        <v>60.2</v>
      </c>
      <c r="H15" s="10">
        <v>0.5</v>
      </c>
      <c r="I15" s="1">
        <f t="shared" si="1"/>
        <v>7.4000000000000057</v>
      </c>
      <c r="J15" s="10">
        <f t="shared" si="2"/>
        <v>14.800000000000011</v>
      </c>
      <c r="K15" s="2">
        <f t="shared" si="0"/>
        <v>15.596342265725291</v>
      </c>
      <c r="L15" s="2">
        <f t="shared" si="3"/>
        <v>8.2285750125150656</v>
      </c>
      <c r="M15" s="2">
        <f t="shared" si="4"/>
        <v>6.5714249874849457</v>
      </c>
      <c r="O15" s="2"/>
      <c r="P15" s="2"/>
    </row>
    <row r="16" spans="6:18" x14ac:dyDescent="0.25">
      <c r="F16" s="14">
        <v>0.60416666666666596</v>
      </c>
      <c r="G16" s="1">
        <v>60.2</v>
      </c>
      <c r="H16" s="10">
        <v>0.5</v>
      </c>
      <c r="I16" s="1">
        <f t="shared" si="1"/>
        <v>0</v>
      </c>
      <c r="J16" s="10">
        <f t="shared" si="2"/>
        <v>0</v>
      </c>
      <c r="K16" s="2">
        <f t="shared" si="0"/>
        <v>15.596342265725291</v>
      </c>
      <c r="L16" s="2">
        <f t="shared" si="3"/>
        <v>0</v>
      </c>
      <c r="M16" s="2">
        <f t="shared" si="4"/>
        <v>0</v>
      </c>
      <c r="O16" s="2"/>
      <c r="P16" s="2"/>
    </row>
    <row r="17" spans="2:16" x14ac:dyDescent="0.25">
      <c r="F17" s="16">
        <v>0.625</v>
      </c>
      <c r="G17" s="12">
        <v>60.2</v>
      </c>
      <c r="H17" s="10">
        <v>0.5</v>
      </c>
      <c r="I17" s="1">
        <f t="shared" si="1"/>
        <v>0</v>
      </c>
      <c r="J17" s="10">
        <f t="shared" si="2"/>
        <v>0</v>
      </c>
      <c r="K17" s="2">
        <f t="shared" si="0"/>
        <v>15.596342265725291</v>
      </c>
      <c r="L17" s="2">
        <f t="shared" si="3"/>
        <v>0</v>
      </c>
      <c r="M17" s="2">
        <f t="shared" si="4"/>
        <v>0</v>
      </c>
      <c r="O17" s="2"/>
      <c r="P17" s="2"/>
    </row>
    <row r="18" spans="2:16" x14ac:dyDescent="0.25">
      <c r="F18" s="16">
        <v>0.64583333333333304</v>
      </c>
      <c r="G18" s="12">
        <v>62.3</v>
      </c>
      <c r="H18" s="10">
        <v>0.5</v>
      </c>
      <c r="I18" s="1">
        <f t="shared" si="1"/>
        <v>2.0999999999999943</v>
      </c>
      <c r="J18" s="10">
        <f t="shared" si="2"/>
        <v>4.1999999999999886</v>
      </c>
      <c r="K18" s="2">
        <f t="shared" si="0"/>
        <v>16.833802272368629</v>
      </c>
      <c r="L18" s="2">
        <f t="shared" si="3"/>
        <v>2.4749200132866775</v>
      </c>
      <c r="M18" s="2">
        <f t="shared" si="4"/>
        <v>1.7250799867133111</v>
      </c>
      <c r="O18" s="2"/>
      <c r="P18" s="2"/>
    </row>
    <row r="19" spans="2:16" x14ac:dyDescent="0.25">
      <c r="F19" s="16">
        <v>0.66666666666666596</v>
      </c>
      <c r="G19" s="12">
        <v>65.2</v>
      </c>
      <c r="H19" s="10">
        <v>0.5</v>
      </c>
      <c r="I19" s="1">
        <f t="shared" si="1"/>
        <v>2.9000000000000057</v>
      </c>
      <c r="J19" s="10">
        <f t="shared" si="2"/>
        <v>5.8000000000000114</v>
      </c>
      <c r="K19" s="2">
        <f t="shared" si="0"/>
        <v>18.58861539648257</v>
      </c>
      <c r="L19" s="2">
        <f t="shared" si="3"/>
        <v>3.5096262482278817</v>
      </c>
      <c r="M19" s="2">
        <f t="shared" si="4"/>
        <v>2.2903737517721297</v>
      </c>
      <c r="O19" s="2"/>
      <c r="P19" s="2"/>
    </row>
    <row r="20" spans="2:16" x14ac:dyDescent="0.25">
      <c r="F20" s="16">
        <v>0.6875</v>
      </c>
      <c r="G20" s="12">
        <v>82.9</v>
      </c>
      <c r="H20" s="10">
        <v>0.5</v>
      </c>
      <c r="I20" s="1">
        <f t="shared" si="1"/>
        <v>17.700000000000003</v>
      </c>
      <c r="J20" s="10">
        <f t="shared" si="2"/>
        <v>35.400000000000006</v>
      </c>
      <c r="K20" s="2">
        <f t="shared" si="0"/>
        <v>30.276259671508079</v>
      </c>
      <c r="L20" s="2">
        <f t="shared" si="3"/>
        <v>23.375288550051017</v>
      </c>
      <c r="M20" s="2">
        <f t="shared" si="4"/>
        <v>12.024711449948988</v>
      </c>
      <c r="O20" s="2"/>
      <c r="P20" s="2"/>
    </row>
    <row r="21" spans="2:16" x14ac:dyDescent="0.25">
      <c r="F21" s="16">
        <v>0.70833333333333304</v>
      </c>
      <c r="G21" s="12">
        <v>100.5</v>
      </c>
      <c r="H21" s="10">
        <v>0.5</v>
      </c>
      <c r="I21" s="1">
        <f t="shared" si="1"/>
        <v>17.599999999999994</v>
      </c>
      <c r="J21" s="10">
        <f t="shared" si="2"/>
        <v>35.199999999999989</v>
      </c>
      <c r="K21" s="2">
        <f t="shared" si="0"/>
        <v>43.177349945434706</v>
      </c>
      <c r="L21" s="2">
        <f t="shared" si="3"/>
        <v>25.802180547853254</v>
      </c>
      <c r="M21" s="2">
        <f t="shared" si="4"/>
        <v>9.3978194521467344</v>
      </c>
      <c r="O21" s="2"/>
      <c r="P21" s="2"/>
    </row>
    <row r="22" spans="2:16" x14ac:dyDescent="0.25">
      <c r="F22" s="16">
        <v>0.72916666666666596</v>
      </c>
      <c r="G22" s="12">
        <v>115.2</v>
      </c>
      <c r="H22" s="10">
        <v>0.5</v>
      </c>
      <c r="I22" s="1">
        <f t="shared" si="1"/>
        <v>14.700000000000003</v>
      </c>
      <c r="J22" s="10">
        <f t="shared" si="2"/>
        <v>29.400000000000006</v>
      </c>
      <c r="K22" s="2">
        <f t="shared" si="0"/>
        <v>54.658361723446902</v>
      </c>
      <c r="L22" s="2">
        <f t="shared" si="3"/>
        <v>22.962023556024391</v>
      </c>
      <c r="M22" s="2">
        <f t="shared" si="4"/>
        <v>6.4379764439756144</v>
      </c>
      <c r="O22" s="2"/>
      <c r="P22" s="2"/>
    </row>
    <row r="23" spans="2:16" x14ac:dyDescent="0.25">
      <c r="F23" s="16">
        <v>0.75</v>
      </c>
      <c r="G23" s="12">
        <v>125.5</v>
      </c>
      <c r="H23" s="10">
        <v>0.5</v>
      </c>
      <c r="I23" s="1">
        <f t="shared" si="1"/>
        <v>10.299999999999997</v>
      </c>
      <c r="J23" s="10">
        <f>I23/H23</f>
        <v>20.599999999999994</v>
      </c>
      <c r="K23" s="2">
        <f t="shared" si="0"/>
        <v>62.999747815099504</v>
      </c>
      <c r="L23" s="2">
        <f t="shared" si="3"/>
        <v>16.682772183305204</v>
      </c>
      <c r="M23" s="2">
        <f t="shared" si="4"/>
        <v>3.9172278166947905</v>
      </c>
      <c r="O23" s="2"/>
      <c r="P23" s="2"/>
    </row>
    <row r="24" spans="2:16" x14ac:dyDescent="0.25">
      <c r="F24" s="14">
        <v>0.77083333333333304</v>
      </c>
      <c r="G24" s="1">
        <v>125.5</v>
      </c>
      <c r="H24" s="10">
        <v>0.5</v>
      </c>
      <c r="I24" s="1">
        <f t="shared" si="1"/>
        <v>0</v>
      </c>
      <c r="J24" s="10">
        <f t="shared" si="2"/>
        <v>0</v>
      </c>
      <c r="K24" s="2">
        <f t="shared" si="0"/>
        <v>62.999747815099504</v>
      </c>
      <c r="L24" s="2">
        <f t="shared" si="3"/>
        <v>0</v>
      </c>
      <c r="M24" s="2">
        <f t="shared" si="4"/>
        <v>0</v>
      </c>
      <c r="O24" s="2"/>
      <c r="P24" s="2"/>
    </row>
    <row r="25" spans="2:16" x14ac:dyDescent="0.25">
      <c r="F25" s="14">
        <v>0.79166666666666596</v>
      </c>
      <c r="G25" s="1">
        <v>125.5</v>
      </c>
      <c r="H25" s="10">
        <v>0.5</v>
      </c>
      <c r="I25" s="1">
        <f t="shared" si="1"/>
        <v>0</v>
      </c>
      <c r="J25" s="10">
        <f t="shared" si="2"/>
        <v>0</v>
      </c>
      <c r="K25" s="2">
        <f t="shared" si="0"/>
        <v>62.999747815099504</v>
      </c>
      <c r="L25" s="2">
        <f t="shared" si="3"/>
        <v>0</v>
      </c>
      <c r="M25" s="2">
        <f t="shared" si="4"/>
        <v>0</v>
      </c>
      <c r="O25" s="2"/>
      <c r="P25" s="2"/>
    </row>
    <row r="26" spans="2:16" x14ac:dyDescent="0.25">
      <c r="B26" s="4"/>
      <c r="C26" s="4"/>
      <c r="D26" s="4"/>
      <c r="N26" s="3"/>
    </row>
    <row r="27" spans="2:16" x14ac:dyDescent="0.25">
      <c r="B27" s="4"/>
      <c r="C27" s="4"/>
      <c r="D27" s="4"/>
      <c r="N27" s="3"/>
    </row>
    <row r="28" spans="2:16" x14ac:dyDescent="0.25">
      <c r="M28" s="11"/>
      <c r="N28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askhsh 1</vt:lpstr>
      <vt:lpstr>4.3.1. (α)</vt:lpstr>
      <vt:lpstr>4.3.1. (β)</vt:lpstr>
      <vt:lpstr>4.3.1. (γ)</vt:lpstr>
      <vt:lpstr>4.3.1. (δ)</vt:lpstr>
      <vt:lpstr>4.3.2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2015-02-01T14:03:10Z</dcterms:created>
  <dcterms:modified xsi:type="dcterms:W3CDTF">2015-10-08T18:35:51Z</dcterms:modified>
</cp:coreProperties>
</file>