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240" windowHeight="10035" tabRatio="957" activeTab="3"/>
  </bookViews>
  <sheets>
    <sheet name="(α, β)" sheetId="23" r:id="rId1"/>
    <sheet name="(γ)" sheetId="25" r:id="rId2"/>
    <sheet name="(δ)" sheetId="26" r:id="rId3"/>
    <sheet name="(γ) με SCS" sheetId="28" r:id="rId4"/>
  </sheets>
  <definedNames>
    <definedName name="solver_adj" localSheetId="1" hidden="1">'(γ)'!$W$19</definedName>
    <definedName name="solver_adj" localSheetId="3" hidden="1">'(γ) με SCS'!$X$19</definedName>
    <definedName name="solver_adj" localSheetId="2" hidden="1">'(δ)'!$W$19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eng" localSheetId="1" hidden="1">1</definedName>
    <definedName name="solver_eng" localSheetId="3" hidden="1">1</definedName>
    <definedName name="solver_eng" localSheetId="2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itr" localSheetId="1" hidden="1">2147483647</definedName>
    <definedName name="solver_itr" localSheetId="3" hidden="1">2147483647</definedName>
    <definedName name="solver_itr" localSheetId="2" hidden="1">2147483647</definedName>
    <definedName name="solver_mip" localSheetId="1" hidden="1">2147483647</definedName>
    <definedName name="solver_mip" localSheetId="3" hidden="1">2147483647</definedName>
    <definedName name="solver_mip" localSheetId="2" hidden="1">2147483647</definedName>
    <definedName name="solver_mni" localSheetId="1" hidden="1">30</definedName>
    <definedName name="solver_mni" localSheetId="3" hidden="1">30</definedName>
    <definedName name="solver_mni" localSheetId="2" hidden="1">30</definedName>
    <definedName name="solver_mrt" localSheetId="1" hidden="1">0.075</definedName>
    <definedName name="solver_mrt" localSheetId="3" hidden="1">0.075</definedName>
    <definedName name="solver_mrt" localSheetId="2" hidden="1">0.075</definedName>
    <definedName name="solver_msl" localSheetId="1" hidden="1">2</definedName>
    <definedName name="solver_msl" localSheetId="3" hidden="1">2</definedName>
    <definedName name="solver_msl" localSheetId="2" hidden="1">2</definedName>
    <definedName name="solver_neg" localSheetId="1" hidden="1">1</definedName>
    <definedName name="solver_neg" localSheetId="3" hidden="1">1</definedName>
    <definedName name="solver_neg" localSheetId="2" hidden="1">1</definedName>
    <definedName name="solver_nod" localSheetId="1" hidden="1">2147483647</definedName>
    <definedName name="solver_nod" localSheetId="3" hidden="1">2147483647</definedName>
    <definedName name="solver_nod" localSheetId="2" hidden="1">2147483647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opt" localSheetId="1" hidden="1">'(γ)'!$X$48</definedName>
    <definedName name="solver_opt" localSheetId="3" hidden="1">'(γ) με SCS'!$Y$48</definedName>
    <definedName name="solver_opt" localSheetId="2" hidden="1">'(δ)'!$X$48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rbv" localSheetId="1" hidden="1">1</definedName>
    <definedName name="solver_rbv" localSheetId="3" hidden="1">1</definedName>
    <definedName name="solver_rbv" localSheetId="2" hidden="1">1</definedName>
    <definedName name="solver_rlx" localSheetId="1" hidden="1">2</definedName>
    <definedName name="solver_rlx" localSheetId="3" hidden="1">2</definedName>
    <definedName name="solver_rlx" localSheetId="2" hidden="1">2</definedName>
    <definedName name="solver_rsd" localSheetId="1" hidden="1">0</definedName>
    <definedName name="solver_rsd" localSheetId="3" hidden="1">0</definedName>
    <definedName name="solver_rsd" localSheetId="2" hidden="1">0</definedName>
    <definedName name="solver_scl" localSheetId="1" hidden="1">1</definedName>
    <definedName name="solver_scl" localSheetId="3" hidden="1">1</definedName>
    <definedName name="solver_scl" localSheetId="2" hidden="1">1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sz" localSheetId="1" hidden="1">100</definedName>
    <definedName name="solver_ssz" localSheetId="3" hidden="1">100</definedName>
    <definedName name="solver_ssz" localSheetId="2" hidden="1">100</definedName>
    <definedName name="solver_tim" localSheetId="1" hidden="1">2147483647</definedName>
    <definedName name="solver_tim" localSheetId="3" hidden="1">2147483647</definedName>
    <definedName name="solver_tim" localSheetId="2" hidden="1">2147483647</definedName>
    <definedName name="solver_tol" localSheetId="1" hidden="1">0.01</definedName>
    <definedName name="solver_tol" localSheetId="3" hidden="1">0.01</definedName>
    <definedName name="solver_tol" localSheetId="2" hidden="1">0.01</definedName>
    <definedName name="solver_typ" localSheetId="1" hidden="1">3</definedName>
    <definedName name="solver_typ" localSheetId="3" hidden="1">3</definedName>
    <definedName name="solver_typ" localSheetId="2" hidden="1">3</definedName>
    <definedName name="solver_val" localSheetId="1" hidden="1">26.0855</definedName>
    <definedName name="solver_val" localSheetId="3" hidden="1">26.0855</definedName>
    <definedName name="solver_val" localSheetId="2" hidden="1">26.0855</definedName>
    <definedName name="solver_ver" localSheetId="1" hidden="1">3</definedName>
    <definedName name="solver_ver" localSheetId="3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X7" i="28" l="1"/>
  <c r="X8" i="28"/>
  <c r="X9" i="28"/>
  <c r="Y10" i="28" s="1"/>
  <c r="X10" i="28"/>
  <c r="X11" i="28"/>
  <c r="X12" i="28"/>
  <c r="X13" i="28"/>
  <c r="Y14" i="28" s="1"/>
  <c r="X14" i="28"/>
  <c r="X15" i="28"/>
  <c r="X16" i="28"/>
  <c r="X17" i="28"/>
  <c r="Y18" i="28" s="1"/>
  <c r="X18" i="28"/>
  <c r="X19" i="28"/>
  <c r="X20" i="28"/>
  <c r="Y20" i="28" s="1"/>
  <c r="X21" i="28"/>
  <c r="Y21" i="28" s="1"/>
  <c r="X22" i="28"/>
  <c r="X23" i="28"/>
  <c r="X24" i="28"/>
  <c r="X25" i="28"/>
  <c r="Y26" i="28" s="1"/>
  <c r="X26" i="28"/>
  <c r="X27" i="28"/>
  <c r="X28" i="28"/>
  <c r="X29" i="28"/>
  <c r="Y30" i="28" s="1"/>
  <c r="X30" i="28"/>
  <c r="X31" i="28"/>
  <c r="X32" i="28"/>
  <c r="X33" i="28"/>
  <c r="Y34" i="28" s="1"/>
  <c r="X34" i="28"/>
  <c r="X35" i="28"/>
  <c r="X36" i="28"/>
  <c r="X37" i="28"/>
  <c r="Y38" i="28" s="1"/>
  <c r="X38" i="28"/>
  <c r="X39" i="28"/>
  <c r="X40" i="28"/>
  <c r="X41" i="28"/>
  <c r="Y42" i="28" s="1"/>
  <c r="X42" i="28"/>
  <c r="X43" i="28"/>
  <c r="X44" i="28"/>
  <c r="X45" i="28"/>
  <c r="Y46" i="28" s="1"/>
  <c r="X46" i="28"/>
  <c r="X6" i="28"/>
  <c r="Y7" i="28" s="1"/>
  <c r="Y24" i="28"/>
  <c r="X3" i="28"/>
  <c r="Y19" i="28"/>
  <c r="Y22" i="28"/>
  <c r="Y23" i="28"/>
  <c r="Y27" i="28"/>
  <c r="Y28" i="28"/>
  <c r="Y31" i="28"/>
  <c r="Y32" i="28"/>
  <c r="Y35" i="28"/>
  <c r="Y36" i="28"/>
  <c r="Y39" i="28"/>
  <c r="Y40" i="28"/>
  <c r="Y43" i="28"/>
  <c r="Y44" i="28"/>
  <c r="Y8" i="28"/>
  <c r="Y9" i="28"/>
  <c r="Y11" i="28"/>
  <c r="Y12" i="28"/>
  <c r="Y13" i="28"/>
  <c r="Y15" i="28"/>
  <c r="Y16" i="28"/>
  <c r="Y17" i="28"/>
  <c r="W8" i="28"/>
  <c r="W9" i="28" s="1"/>
  <c r="W10" i="28" s="1"/>
  <c r="W11" i="28" s="1"/>
  <c r="W12" i="28" s="1"/>
  <c r="W13" i="28" s="1"/>
  <c r="W14" i="28" s="1"/>
  <c r="W15" i="28" s="1"/>
  <c r="W16" i="28" s="1"/>
  <c r="W17" i="28" s="1"/>
  <c r="W18" i="28" s="1"/>
  <c r="W19" i="28" s="1"/>
  <c r="W20" i="28" s="1"/>
  <c r="W21" i="28" s="1"/>
  <c r="W22" i="28" s="1"/>
  <c r="W23" i="28" s="1"/>
  <c r="W24" i="28" s="1"/>
  <c r="W25" i="28" s="1"/>
  <c r="W26" i="28" s="1"/>
  <c r="W27" i="28" s="1"/>
  <c r="W28" i="28" s="1"/>
  <c r="W29" i="28" s="1"/>
  <c r="W30" i="28" s="1"/>
  <c r="W31" i="28" s="1"/>
  <c r="W32" i="28" s="1"/>
  <c r="W33" i="28" s="1"/>
  <c r="W34" i="28" s="1"/>
  <c r="W35" i="28" s="1"/>
  <c r="W36" i="28" s="1"/>
  <c r="W37" i="28" s="1"/>
  <c r="W38" i="28" s="1"/>
  <c r="W39" i="28" s="1"/>
  <c r="W40" i="28" s="1"/>
  <c r="W41" i="28" s="1"/>
  <c r="W42" i="28" s="1"/>
  <c r="W43" i="28" s="1"/>
  <c r="W44" i="28" s="1"/>
  <c r="W45" i="28" s="1"/>
  <c r="W46" i="28" s="1"/>
  <c r="W7" i="28"/>
  <c r="W6" i="28"/>
  <c r="V3" i="28"/>
  <c r="Y45" i="28" l="1"/>
  <c r="Z45" i="28" s="1"/>
  <c r="Y41" i="28"/>
  <c r="Y37" i="28"/>
  <c r="Z37" i="28" s="1"/>
  <c r="Y33" i="28"/>
  <c r="Y29" i="28"/>
  <c r="Z29" i="28" s="1"/>
  <c r="Y25" i="28"/>
  <c r="R46" i="28"/>
  <c r="S46" i="28" s="1"/>
  <c r="Q46" i="28"/>
  <c r="P46" i="28"/>
  <c r="Z46" i="28" s="1"/>
  <c r="S45" i="28"/>
  <c r="R45" i="28"/>
  <c r="Q45" i="28"/>
  <c r="P45" i="28"/>
  <c r="R44" i="28"/>
  <c r="S44" i="28" s="1"/>
  <c r="Q44" i="28"/>
  <c r="P44" i="28"/>
  <c r="Z44" i="28" s="1"/>
  <c r="S43" i="28"/>
  <c r="R43" i="28"/>
  <c r="Q43" i="28"/>
  <c r="P43" i="28"/>
  <c r="Z43" i="28" s="1"/>
  <c r="R42" i="28"/>
  <c r="S42" i="28" s="1"/>
  <c r="Q42" i="28"/>
  <c r="P42" i="28"/>
  <c r="Z42" i="28" s="1"/>
  <c r="S41" i="28"/>
  <c r="R41" i="28"/>
  <c r="Q41" i="28"/>
  <c r="P41" i="28"/>
  <c r="Z41" i="28" s="1"/>
  <c r="R40" i="28"/>
  <c r="S40" i="28" s="1"/>
  <c r="Q40" i="28"/>
  <c r="P40" i="28"/>
  <c r="Z40" i="28" s="1"/>
  <c r="S39" i="28"/>
  <c r="R39" i="28"/>
  <c r="Q39" i="28"/>
  <c r="P39" i="28"/>
  <c r="Z39" i="28" s="1"/>
  <c r="Q38" i="28"/>
  <c r="P38" i="28"/>
  <c r="Z38" i="28" s="1"/>
  <c r="Q37" i="28"/>
  <c r="P37" i="28"/>
  <c r="Q36" i="28"/>
  <c r="P36" i="28"/>
  <c r="Z36" i="28" s="1"/>
  <c r="Q35" i="28"/>
  <c r="P35" i="28"/>
  <c r="Z34" i="28"/>
  <c r="Q34" i="28"/>
  <c r="P34" i="28"/>
  <c r="Z33" i="28"/>
  <c r="Q33" i="28"/>
  <c r="P33" i="28"/>
  <c r="Q32" i="28"/>
  <c r="P32" i="28"/>
  <c r="Z32" i="28" s="1"/>
  <c r="Q31" i="28"/>
  <c r="P31" i="28"/>
  <c r="Z30" i="28"/>
  <c r="Q30" i="28"/>
  <c r="P30" i="28"/>
  <c r="Q29" i="28"/>
  <c r="P29" i="28"/>
  <c r="Q28" i="28"/>
  <c r="P28" i="28"/>
  <c r="Q27" i="28"/>
  <c r="P27" i="28"/>
  <c r="Z26" i="28"/>
  <c r="Q26" i="28"/>
  <c r="P26" i="28"/>
  <c r="Z25" i="28"/>
  <c r="Q25" i="28"/>
  <c r="P25" i="28"/>
  <c r="Q24" i="28"/>
  <c r="P24" i="28"/>
  <c r="Q23" i="28"/>
  <c r="P23" i="28"/>
  <c r="Q22" i="28"/>
  <c r="P22" i="28"/>
  <c r="Z22" i="28" s="1"/>
  <c r="Z21" i="28"/>
  <c r="Q21" i="28"/>
  <c r="P21" i="28"/>
  <c r="Q20" i="28"/>
  <c r="P20" i="28"/>
  <c r="Z20" i="28" s="1"/>
  <c r="Q19" i="28"/>
  <c r="P19" i="28"/>
  <c r="R18" i="28"/>
  <c r="Q18" i="28"/>
  <c r="P18" i="28"/>
  <c r="Z18" i="28" s="1"/>
  <c r="S17" i="28"/>
  <c r="R17" i="28"/>
  <c r="Q17" i="28"/>
  <c r="P17" i="28"/>
  <c r="Z17" i="28" s="1"/>
  <c r="R16" i="28"/>
  <c r="S16" i="28" s="1"/>
  <c r="Q16" i="28"/>
  <c r="P16" i="28"/>
  <c r="Z16" i="28" s="1"/>
  <c r="S15" i="28"/>
  <c r="R15" i="28"/>
  <c r="Q15" i="28"/>
  <c r="P15" i="28"/>
  <c r="Z15" i="28" s="1"/>
  <c r="R14" i="28"/>
  <c r="S14" i="28" s="1"/>
  <c r="Q14" i="28"/>
  <c r="P14" i="28"/>
  <c r="Z14" i="28" s="1"/>
  <c r="S13" i="28"/>
  <c r="R13" i="28"/>
  <c r="Q13" i="28"/>
  <c r="P13" i="28"/>
  <c r="Z13" i="28" s="1"/>
  <c r="R12" i="28"/>
  <c r="S12" i="28" s="1"/>
  <c r="Q12" i="28"/>
  <c r="P12" i="28"/>
  <c r="Z12" i="28" s="1"/>
  <c r="S11" i="28"/>
  <c r="R11" i="28"/>
  <c r="Q11" i="28"/>
  <c r="P11" i="28"/>
  <c r="Z11" i="28" s="1"/>
  <c r="R10" i="28"/>
  <c r="S10" i="28" s="1"/>
  <c r="Q10" i="28"/>
  <c r="P10" i="28"/>
  <c r="Z10" i="28" s="1"/>
  <c r="S9" i="28"/>
  <c r="R9" i="28"/>
  <c r="Q9" i="28"/>
  <c r="P9" i="28"/>
  <c r="Z9" i="28" s="1"/>
  <c r="R8" i="28"/>
  <c r="S8" i="28" s="1"/>
  <c r="Q8" i="28"/>
  <c r="P8" i="28"/>
  <c r="Z8" i="28" s="1"/>
  <c r="S7" i="28"/>
  <c r="R7" i="28"/>
  <c r="Q7" i="28"/>
  <c r="P7" i="28"/>
  <c r="Z7" i="28" s="1"/>
  <c r="M7" i="28"/>
  <c r="M8" i="28" s="1"/>
  <c r="M9" i="28" s="1"/>
  <c r="M10" i="28" s="1"/>
  <c r="M11" i="28" s="1"/>
  <c r="M12" i="28" s="1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29" i="28" s="1"/>
  <c r="M30" i="28" s="1"/>
  <c r="M31" i="28" s="1"/>
  <c r="M32" i="28" s="1"/>
  <c r="M33" i="28" s="1"/>
  <c r="M34" i="28" s="1"/>
  <c r="M35" i="28" s="1"/>
  <c r="M36" i="28" s="1"/>
  <c r="M37" i="28" s="1"/>
  <c r="M38" i="28" s="1"/>
  <c r="R6" i="28"/>
  <c r="S6" i="28" s="1"/>
  <c r="Q6" i="28"/>
  <c r="Z28" i="28" l="1"/>
  <c r="Z24" i="28"/>
  <c r="M39" i="28"/>
  <c r="M40" i="28" s="1"/>
  <c r="M41" i="28" s="1"/>
  <c r="M42" i="28" s="1"/>
  <c r="M43" i="28" s="1"/>
  <c r="M44" i="28" s="1"/>
  <c r="M45" i="28" s="1"/>
  <c r="M46" i="28" s="1"/>
  <c r="R2" i="28"/>
  <c r="Z23" i="28"/>
  <c r="Z27" i="28"/>
  <c r="R19" i="28"/>
  <c r="S18" i="28"/>
  <c r="Z31" i="28"/>
  <c r="Z35" i="28"/>
  <c r="AD4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19" i="26"/>
  <c r="AB4" i="26"/>
  <c r="AA20" i="26"/>
  <c r="AA21" i="26"/>
  <c r="AA22" i="26"/>
  <c r="AA23" i="26"/>
  <c r="AA24" i="26"/>
  <c r="AA25" i="26"/>
  <c r="AA19" i="26"/>
  <c r="Z20" i="26"/>
  <c r="Z21" i="26"/>
  <c r="Z22" i="26"/>
  <c r="Z23" i="26"/>
  <c r="Z24" i="26"/>
  <c r="Z25" i="26"/>
  <c r="Z19" i="26"/>
  <c r="R46" i="26"/>
  <c r="S46" i="26" s="1"/>
  <c r="Q46" i="26"/>
  <c r="P46" i="26"/>
  <c r="Y46" i="26" s="1"/>
  <c r="S45" i="26"/>
  <c r="R45" i="26"/>
  <c r="Q45" i="26"/>
  <c r="P45" i="26"/>
  <c r="Y45" i="26" s="1"/>
  <c r="S44" i="26"/>
  <c r="R44" i="26"/>
  <c r="Q44" i="26"/>
  <c r="P44" i="26"/>
  <c r="Y44" i="26" s="1"/>
  <c r="S43" i="26"/>
  <c r="R43" i="26"/>
  <c r="Q43" i="26"/>
  <c r="P43" i="26"/>
  <c r="Y43" i="26" s="1"/>
  <c r="S42" i="26"/>
  <c r="R42" i="26"/>
  <c r="Q42" i="26"/>
  <c r="P42" i="26"/>
  <c r="Y42" i="26" s="1"/>
  <c r="S41" i="26"/>
  <c r="R41" i="26"/>
  <c r="Q41" i="26"/>
  <c r="P41" i="26"/>
  <c r="Y41" i="26" s="1"/>
  <c r="S40" i="26"/>
  <c r="R40" i="26"/>
  <c r="Q40" i="26"/>
  <c r="P40" i="26"/>
  <c r="Y40" i="26" s="1"/>
  <c r="S39" i="26"/>
  <c r="R39" i="26"/>
  <c r="Q39" i="26"/>
  <c r="P39" i="26"/>
  <c r="Y39" i="26" s="1"/>
  <c r="Q38" i="26"/>
  <c r="P38" i="26"/>
  <c r="Y38" i="26" s="1"/>
  <c r="W37" i="26"/>
  <c r="Q37" i="26"/>
  <c r="P37" i="26"/>
  <c r="W36" i="26"/>
  <c r="X36" i="26" s="1"/>
  <c r="Y36" i="26" s="1"/>
  <c r="Q36" i="26"/>
  <c r="P36" i="26"/>
  <c r="W35" i="26"/>
  <c r="Q35" i="26"/>
  <c r="P35" i="26"/>
  <c r="W34" i="26"/>
  <c r="Q34" i="26"/>
  <c r="P34" i="26"/>
  <c r="X34" i="26" s="1"/>
  <c r="W33" i="26"/>
  <c r="Q33" i="26"/>
  <c r="P33" i="26"/>
  <c r="W32" i="26"/>
  <c r="Q32" i="26"/>
  <c r="P32" i="26"/>
  <c r="W31" i="26"/>
  <c r="Q31" i="26"/>
  <c r="P31" i="26"/>
  <c r="W30" i="26"/>
  <c r="Q30" i="26"/>
  <c r="P30" i="26"/>
  <c r="X30" i="26" s="1"/>
  <c r="W29" i="26"/>
  <c r="Q29" i="26"/>
  <c r="P29" i="26"/>
  <c r="W28" i="26"/>
  <c r="X28" i="26" s="1"/>
  <c r="Q28" i="26"/>
  <c r="P28" i="26"/>
  <c r="X27" i="26"/>
  <c r="W27" i="26"/>
  <c r="Q27" i="26"/>
  <c r="P27" i="26"/>
  <c r="Y27" i="26" s="1"/>
  <c r="W26" i="26"/>
  <c r="Q26" i="26"/>
  <c r="P26" i="26"/>
  <c r="X26" i="26" s="1"/>
  <c r="Y26" i="26" s="1"/>
  <c r="W25" i="26"/>
  <c r="Q25" i="26"/>
  <c r="P25" i="26"/>
  <c r="W24" i="26"/>
  <c r="X24" i="26" s="1"/>
  <c r="Q24" i="26"/>
  <c r="P24" i="26"/>
  <c r="X23" i="26"/>
  <c r="Y23" i="26" s="1"/>
  <c r="W23" i="26"/>
  <c r="Q23" i="26"/>
  <c r="P23" i="26"/>
  <c r="W22" i="26"/>
  <c r="Q22" i="26"/>
  <c r="P22" i="26"/>
  <c r="X22" i="26" s="1"/>
  <c r="Y22" i="26" s="1"/>
  <c r="W21" i="26"/>
  <c r="Q21" i="26"/>
  <c r="P21" i="26"/>
  <c r="W20" i="26"/>
  <c r="Q20" i="26"/>
  <c r="P20" i="26"/>
  <c r="X19" i="26"/>
  <c r="Q19" i="26"/>
  <c r="P19" i="26"/>
  <c r="Y19" i="26" s="1"/>
  <c r="S18" i="26"/>
  <c r="R18" i="26"/>
  <c r="Q18" i="26"/>
  <c r="P18" i="26"/>
  <c r="Y18" i="26" s="1"/>
  <c r="R17" i="26"/>
  <c r="S17" i="26" s="1"/>
  <c r="Q17" i="26"/>
  <c r="P17" i="26"/>
  <c r="Y17" i="26" s="1"/>
  <c r="S16" i="26"/>
  <c r="R16" i="26"/>
  <c r="Q16" i="26"/>
  <c r="P16" i="26"/>
  <c r="Y16" i="26" s="1"/>
  <c r="R15" i="26"/>
  <c r="S15" i="26" s="1"/>
  <c r="Q15" i="26"/>
  <c r="P15" i="26"/>
  <c r="Y15" i="26" s="1"/>
  <c r="S14" i="26"/>
  <c r="R14" i="26"/>
  <c r="Q14" i="26"/>
  <c r="P14" i="26"/>
  <c r="Y14" i="26" s="1"/>
  <c r="R13" i="26"/>
  <c r="S13" i="26" s="1"/>
  <c r="Q13" i="26"/>
  <c r="P13" i="26"/>
  <c r="Y13" i="26" s="1"/>
  <c r="S12" i="26"/>
  <c r="R12" i="26"/>
  <c r="Q12" i="26"/>
  <c r="P12" i="26"/>
  <c r="Y12" i="26" s="1"/>
  <c r="R11" i="26"/>
  <c r="S11" i="26" s="1"/>
  <c r="Q11" i="26"/>
  <c r="P11" i="26"/>
  <c r="Y11" i="26" s="1"/>
  <c r="S10" i="26"/>
  <c r="R10" i="26"/>
  <c r="Q10" i="26"/>
  <c r="P10" i="26"/>
  <c r="Y10" i="26" s="1"/>
  <c r="R9" i="26"/>
  <c r="S9" i="26" s="1"/>
  <c r="Q9" i="26"/>
  <c r="P9" i="26"/>
  <c r="Y9" i="26" s="1"/>
  <c r="S8" i="26"/>
  <c r="R8" i="26"/>
  <c r="Q8" i="26"/>
  <c r="P8" i="26"/>
  <c r="Y8" i="26" s="1"/>
  <c r="M8" i="26"/>
  <c r="M9" i="26" s="1"/>
  <c r="M10" i="26" s="1"/>
  <c r="M11" i="26" s="1"/>
  <c r="M12" i="26" s="1"/>
  <c r="M13" i="26" s="1"/>
  <c r="M14" i="26" s="1"/>
  <c r="M15" i="26" s="1"/>
  <c r="M16" i="26" s="1"/>
  <c r="M17" i="26" s="1"/>
  <c r="M18" i="26" s="1"/>
  <c r="M19" i="26" s="1"/>
  <c r="M20" i="26" s="1"/>
  <c r="M21" i="26" s="1"/>
  <c r="M22" i="26" s="1"/>
  <c r="M23" i="26" s="1"/>
  <c r="M24" i="26" s="1"/>
  <c r="M25" i="26" s="1"/>
  <c r="M26" i="26" s="1"/>
  <c r="M27" i="26" s="1"/>
  <c r="M28" i="26" s="1"/>
  <c r="M29" i="26" s="1"/>
  <c r="M30" i="26" s="1"/>
  <c r="M31" i="26" s="1"/>
  <c r="M32" i="26" s="1"/>
  <c r="M33" i="26" s="1"/>
  <c r="M34" i="26" s="1"/>
  <c r="M35" i="26" s="1"/>
  <c r="M36" i="26" s="1"/>
  <c r="M37" i="26" s="1"/>
  <c r="M38" i="26" s="1"/>
  <c r="R7" i="26"/>
  <c r="S7" i="26" s="1"/>
  <c r="Q7" i="26"/>
  <c r="P7" i="26"/>
  <c r="Y7" i="26" s="1"/>
  <c r="M7" i="26"/>
  <c r="R6" i="26"/>
  <c r="S6" i="26" s="1"/>
  <c r="Q6" i="26"/>
  <c r="Y38" i="25"/>
  <c r="Y39" i="25"/>
  <c r="Y40" i="25"/>
  <c r="Y41" i="25"/>
  <c r="Y42" i="25"/>
  <c r="Y43" i="25"/>
  <c r="Y44" i="25"/>
  <c r="Y45" i="25"/>
  <c r="Y46" i="25"/>
  <c r="Y8" i="25"/>
  <c r="Y9" i="25"/>
  <c r="Y10" i="25"/>
  <c r="Y11" i="25"/>
  <c r="Y12" i="25"/>
  <c r="Y13" i="25"/>
  <c r="Y14" i="25"/>
  <c r="Y15" i="25"/>
  <c r="Y16" i="25"/>
  <c r="Y17" i="25"/>
  <c r="Y18" i="25"/>
  <c r="Y7" i="25"/>
  <c r="X19" i="25"/>
  <c r="W21" i="25"/>
  <c r="X21" i="25" s="1"/>
  <c r="Y21" i="25" s="1"/>
  <c r="W22" i="25"/>
  <c r="X22" i="25" s="1"/>
  <c r="Y22" i="25" s="1"/>
  <c r="W23" i="25"/>
  <c r="X23" i="25" s="1"/>
  <c r="Y23" i="25" s="1"/>
  <c r="W24" i="25"/>
  <c r="X24" i="25" s="1"/>
  <c r="Y24" i="25" s="1"/>
  <c r="W25" i="25"/>
  <c r="X25" i="25" s="1"/>
  <c r="Y25" i="25" s="1"/>
  <c r="W26" i="25"/>
  <c r="X26" i="25" s="1"/>
  <c r="Y26" i="25" s="1"/>
  <c r="W27" i="25"/>
  <c r="X27" i="25" s="1"/>
  <c r="Y27" i="25" s="1"/>
  <c r="W28" i="25"/>
  <c r="X28" i="25" s="1"/>
  <c r="Y28" i="25" s="1"/>
  <c r="W29" i="25"/>
  <c r="X29" i="25" s="1"/>
  <c r="Y29" i="25" s="1"/>
  <c r="W30" i="25"/>
  <c r="X30" i="25" s="1"/>
  <c r="Y30" i="25" s="1"/>
  <c r="W31" i="25"/>
  <c r="X31" i="25" s="1"/>
  <c r="Y31" i="25" s="1"/>
  <c r="W32" i="25"/>
  <c r="X32" i="25" s="1"/>
  <c r="Y32" i="25" s="1"/>
  <c r="W33" i="25"/>
  <c r="X33" i="25" s="1"/>
  <c r="Y33" i="25" s="1"/>
  <c r="W34" i="25"/>
  <c r="X34" i="25" s="1"/>
  <c r="Y34" i="25" s="1"/>
  <c r="W35" i="25"/>
  <c r="X35" i="25" s="1"/>
  <c r="Y35" i="25" s="1"/>
  <c r="W36" i="25"/>
  <c r="X36" i="25" s="1"/>
  <c r="Y36" i="25" s="1"/>
  <c r="W37" i="25"/>
  <c r="X37" i="25" s="1"/>
  <c r="Y37" i="25" s="1"/>
  <c r="W20" i="25"/>
  <c r="X20" i="25" s="1"/>
  <c r="Y20" i="25" s="1"/>
  <c r="S46" i="25"/>
  <c r="R46" i="25"/>
  <c r="Q46" i="25"/>
  <c r="P46" i="25"/>
  <c r="R45" i="25"/>
  <c r="S45" i="25" s="1"/>
  <c r="Q45" i="25"/>
  <c r="P45" i="25"/>
  <c r="S44" i="25"/>
  <c r="R44" i="25"/>
  <c r="Q44" i="25"/>
  <c r="P44" i="25"/>
  <c r="R43" i="25"/>
  <c r="S43" i="25" s="1"/>
  <c r="Q43" i="25"/>
  <c r="P43" i="25"/>
  <c r="S42" i="25"/>
  <c r="R42" i="25"/>
  <c r="Q42" i="25"/>
  <c r="P42" i="25"/>
  <c r="R41" i="25"/>
  <c r="S41" i="25" s="1"/>
  <c r="Q41" i="25"/>
  <c r="P41" i="25"/>
  <c r="R40" i="25"/>
  <c r="S40" i="25" s="1"/>
  <c r="Q40" i="25"/>
  <c r="P40" i="25"/>
  <c r="R39" i="25"/>
  <c r="S39" i="25" s="1"/>
  <c r="Q39" i="25"/>
  <c r="P39" i="25"/>
  <c r="Q38" i="25"/>
  <c r="P38" i="25"/>
  <c r="Q37" i="25"/>
  <c r="P37" i="25"/>
  <c r="Q36" i="25"/>
  <c r="P36" i="25"/>
  <c r="Q35" i="25"/>
  <c r="P35" i="25"/>
  <c r="Q34" i="25"/>
  <c r="P34" i="25"/>
  <c r="Q33" i="25"/>
  <c r="P33" i="25"/>
  <c r="Q32" i="25"/>
  <c r="P32" i="25"/>
  <c r="Q31" i="25"/>
  <c r="P31" i="25"/>
  <c r="Q30" i="25"/>
  <c r="P30" i="25"/>
  <c r="Q29" i="25"/>
  <c r="P29" i="25"/>
  <c r="Q28" i="25"/>
  <c r="P28" i="25"/>
  <c r="Q27" i="25"/>
  <c r="P27" i="25"/>
  <c r="Q26" i="25"/>
  <c r="P26" i="25"/>
  <c r="Q25" i="25"/>
  <c r="P25" i="25"/>
  <c r="Q24" i="25"/>
  <c r="P24" i="25"/>
  <c r="Q23" i="25"/>
  <c r="P23" i="25"/>
  <c r="Q22" i="25"/>
  <c r="P22" i="25"/>
  <c r="Q21" i="25"/>
  <c r="P21" i="25"/>
  <c r="Q20" i="25"/>
  <c r="P20" i="25"/>
  <c r="Q19" i="25"/>
  <c r="P19" i="25"/>
  <c r="S18" i="25"/>
  <c r="R18" i="25"/>
  <c r="Q18" i="25"/>
  <c r="P18" i="25"/>
  <c r="R17" i="25"/>
  <c r="S17" i="25" s="1"/>
  <c r="Q17" i="25"/>
  <c r="P17" i="25"/>
  <c r="R16" i="25"/>
  <c r="S16" i="25" s="1"/>
  <c r="Q16" i="25"/>
  <c r="P16" i="25"/>
  <c r="R15" i="25"/>
  <c r="S15" i="25" s="1"/>
  <c r="Q15" i="25"/>
  <c r="P15" i="25"/>
  <c r="S14" i="25"/>
  <c r="R14" i="25"/>
  <c r="Q14" i="25"/>
  <c r="P14" i="25"/>
  <c r="R13" i="25"/>
  <c r="S13" i="25" s="1"/>
  <c r="Q13" i="25"/>
  <c r="P13" i="25"/>
  <c r="R12" i="25"/>
  <c r="S12" i="25" s="1"/>
  <c r="Q12" i="25"/>
  <c r="P12" i="25"/>
  <c r="R11" i="25"/>
  <c r="S11" i="25" s="1"/>
  <c r="Q11" i="25"/>
  <c r="P11" i="25"/>
  <c r="S10" i="25"/>
  <c r="R10" i="25"/>
  <c r="Q10" i="25"/>
  <c r="P10" i="25"/>
  <c r="R9" i="25"/>
  <c r="S9" i="25" s="1"/>
  <c r="Q9" i="25"/>
  <c r="P9" i="25"/>
  <c r="R8" i="25"/>
  <c r="S8" i="25" s="1"/>
  <c r="Q8" i="25"/>
  <c r="P8" i="25"/>
  <c r="R7" i="25"/>
  <c r="S7" i="25" s="1"/>
  <c r="Q7" i="25"/>
  <c r="P7" i="25"/>
  <c r="M7" i="25"/>
  <c r="M8" i="25" s="1"/>
  <c r="M9" i="25" s="1"/>
  <c r="M10" i="25" s="1"/>
  <c r="M11" i="25" s="1"/>
  <c r="M12" i="25" s="1"/>
  <c r="M13" i="25" s="1"/>
  <c r="M14" i="25" s="1"/>
  <c r="M15" i="25" s="1"/>
  <c r="M16" i="25" s="1"/>
  <c r="M17" i="25" s="1"/>
  <c r="M18" i="25" s="1"/>
  <c r="M19" i="25" s="1"/>
  <c r="M20" i="25" s="1"/>
  <c r="M21" i="25" s="1"/>
  <c r="M22" i="25" s="1"/>
  <c r="M23" i="25" s="1"/>
  <c r="M24" i="25" s="1"/>
  <c r="M25" i="25" s="1"/>
  <c r="M26" i="25" s="1"/>
  <c r="M27" i="25" s="1"/>
  <c r="M28" i="25" s="1"/>
  <c r="M29" i="25" s="1"/>
  <c r="M30" i="25" s="1"/>
  <c r="M31" i="25" s="1"/>
  <c r="M32" i="25" s="1"/>
  <c r="M33" i="25" s="1"/>
  <c r="M34" i="25" s="1"/>
  <c r="M35" i="25" s="1"/>
  <c r="M36" i="25" s="1"/>
  <c r="M37" i="25" s="1"/>
  <c r="M38" i="25" s="1"/>
  <c r="S6" i="25"/>
  <c r="R6" i="25"/>
  <c r="Q6" i="25"/>
  <c r="R19" i="23"/>
  <c r="R20" i="23" s="1"/>
  <c r="R21" i="23" s="1"/>
  <c r="R22" i="23" s="1"/>
  <c r="R23" i="23" s="1"/>
  <c r="R24" i="23" s="1"/>
  <c r="R25" i="23" s="1"/>
  <c r="R26" i="23" s="1"/>
  <c r="R27" i="23" s="1"/>
  <c r="R28" i="23" s="1"/>
  <c r="R29" i="23" s="1"/>
  <c r="R30" i="23" s="1"/>
  <c r="R31" i="23" s="1"/>
  <c r="R32" i="23" s="1"/>
  <c r="R33" i="23" s="1"/>
  <c r="R34" i="23" s="1"/>
  <c r="R35" i="23" s="1"/>
  <c r="R36" i="23" s="1"/>
  <c r="R37" i="23" s="1"/>
  <c r="R38" i="23" s="1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7" i="23"/>
  <c r="R40" i="23"/>
  <c r="S40" i="23" s="1"/>
  <c r="R41" i="23"/>
  <c r="S41" i="23" s="1"/>
  <c r="R42" i="23"/>
  <c r="S42" i="23" s="1"/>
  <c r="R43" i="23"/>
  <c r="S43" i="23" s="1"/>
  <c r="R44" i="23"/>
  <c r="S44" i="23" s="1"/>
  <c r="R45" i="23"/>
  <c r="S45" i="23" s="1"/>
  <c r="R46" i="23"/>
  <c r="S46" i="23" s="1"/>
  <c r="R39" i="23"/>
  <c r="S39" i="23" s="1"/>
  <c r="R7" i="23"/>
  <c r="S7" i="23" s="1"/>
  <c r="R8" i="23"/>
  <c r="S8" i="23" s="1"/>
  <c r="R9" i="23"/>
  <c r="S9" i="23" s="1"/>
  <c r="R10" i="23"/>
  <c r="S10" i="23" s="1"/>
  <c r="R11" i="23"/>
  <c r="S11" i="23" s="1"/>
  <c r="R12" i="23"/>
  <c r="S12" i="23" s="1"/>
  <c r="R13" i="23"/>
  <c r="S13" i="23" s="1"/>
  <c r="R14" i="23"/>
  <c r="S14" i="23" s="1"/>
  <c r="R15" i="23"/>
  <c r="S15" i="23" s="1"/>
  <c r="R16" i="23"/>
  <c r="S16" i="23" s="1"/>
  <c r="R17" i="23"/>
  <c r="S17" i="23" s="1"/>
  <c r="R18" i="23"/>
  <c r="R6" i="23"/>
  <c r="S6" i="23" s="1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5" i="23"/>
  <c r="Q46" i="23"/>
  <c r="Q6" i="23"/>
  <c r="Z19" i="28" l="1"/>
  <c r="R20" i="28"/>
  <c r="S19" i="28"/>
  <c r="T19" i="28" s="1"/>
  <c r="M39" i="26"/>
  <c r="M40" i="26" s="1"/>
  <c r="M41" i="26" s="1"/>
  <c r="M42" i="26" s="1"/>
  <c r="M43" i="26" s="1"/>
  <c r="M44" i="26" s="1"/>
  <c r="M45" i="26" s="1"/>
  <c r="M46" i="26" s="1"/>
  <c r="R2" i="26"/>
  <c r="Y24" i="26"/>
  <c r="Y28" i="26"/>
  <c r="R19" i="26"/>
  <c r="Y21" i="26"/>
  <c r="Y30" i="26"/>
  <c r="X31" i="26"/>
  <c r="Y31" i="26" s="1"/>
  <c r="Y34" i="26"/>
  <c r="X35" i="26"/>
  <c r="Y35" i="26" s="1"/>
  <c r="X20" i="26"/>
  <c r="X47" i="26" s="1"/>
  <c r="X48" i="26" s="1"/>
  <c r="X32" i="26"/>
  <c r="Y32" i="26" s="1"/>
  <c r="X21" i="26"/>
  <c r="X25" i="26"/>
  <c r="Y25" i="26" s="1"/>
  <c r="X29" i="26"/>
  <c r="Y29" i="26" s="1"/>
  <c r="X33" i="26"/>
  <c r="Y33" i="26" s="1"/>
  <c r="X37" i="26"/>
  <c r="Y37" i="26" s="1"/>
  <c r="X47" i="25"/>
  <c r="X48" i="25" s="1"/>
  <c r="Y19" i="25"/>
  <c r="R2" i="25"/>
  <c r="M39" i="25"/>
  <c r="M40" i="25" s="1"/>
  <c r="M41" i="25" s="1"/>
  <c r="M42" i="25" s="1"/>
  <c r="M43" i="25" s="1"/>
  <c r="M44" i="25" s="1"/>
  <c r="M45" i="25" s="1"/>
  <c r="M46" i="25" s="1"/>
  <c r="R19" i="25"/>
  <c r="S18" i="23"/>
  <c r="M7" i="23"/>
  <c r="M8" i="23" s="1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S20" i="28" l="1"/>
  <c r="T20" i="28" s="1"/>
  <c r="R21" i="28"/>
  <c r="S19" i="26"/>
  <c r="T19" i="26" s="1"/>
  <c r="R20" i="26"/>
  <c r="Y20" i="26"/>
  <c r="R20" i="25"/>
  <c r="S19" i="25"/>
  <c r="T19" i="25" s="1"/>
  <c r="M39" i="23"/>
  <c r="M40" i="23" s="1"/>
  <c r="M41" i="23" s="1"/>
  <c r="M42" i="23" s="1"/>
  <c r="M43" i="23" s="1"/>
  <c r="M44" i="23" s="1"/>
  <c r="M45" i="23" s="1"/>
  <c r="M46" i="23" s="1"/>
  <c r="R2" i="23"/>
  <c r="R22" i="28" l="1"/>
  <c r="S21" i="28"/>
  <c r="T21" i="28" s="1"/>
  <c r="R21" i="26"/>
  <c r="S20" i="26"/>
  <c r="T20" i="26" s="1"/>
  <c r="S20" i="25"/>
  <c r="T20" i="25" s="1"/>
  <c r="R21" i="25"/>
  <c r="S19" i="23"/>
  <c r="R23" i="28" l="1"/>
  <c r="S22" i="28"/>
  <c r="T22" i="28" s="1"/>
  <c r="R22" i="26"/>
  <c r="S21" i="26"/>
  <c r="T21" i="26" s="1"/>
  <c r="R22" i="25"/>
  <c r="S21" i="25"/>
  <c r="T21" i="25" s="1"/>
  <c r="S20" i="23"/>
  <c r="R24" i="28" l="1"/>
  <c r="S23" i="28"/>
  <c r="T23" i="28" s="1"/>
  <c r="R23" i="26"/>
  <c r="S22" i="26"/>
  <c r="T22" i="26" s="1"/>
  <c r="S22" i="25"/>
  <c r="T22" i="25" s="1"/>
  <c r="R23" i="25"/>
  <c r="S21" i="23"/>
  <c r="R25" i="28" l="1"/>
  <c r="S24" i="28"/>
  <c r="T24" i="28" s="1"/>
  <c r="R24" i="26"/>
  <c r="S23" i="26"/>
  <c r="T23" i="26" s="1"/>
  <c r="R24" i="25"/>
  <c r="S23" i="25"/>
  <c r="T23" i="25" s="1"/>
  <c r="S22" i="23"/>
  <c r="R26" i="28" l="1"/>
  <c r="S25" i="28"/>
  <c r="T25" i="28" s="1"/>
  <c r="R25" i="26"/>
  <c r="S24" i="26"/>
  <c r="T24" i="26" s="1"/>
  <c r="S24" i="25"/>
  <c r="T24" i="25" s="1"/>
  <c r="R25" i="25"/>
  <c r="S23" i="23"/>
  <c r="R27" i="28" l="1"/>
  <c r="S26" i="28"/>
  <c r="T26" i="28" s="1"/>
  <c r="R26" i="26"/>
  <c r="S25" i="26"/>
  <c r="T25" i="26" s="1"/>
  <c r="R26" i="25"/>
  <c r="S25" i="25"/>
  <c r="T25" i="25" s="1"/>
  <c r="S24" i="23"/>
  <c r="R28" i="28" l="1"/>
  <c r="S27" i="28"/>
  <c r="T27" i="28" s="1"/>
  <c r="R27" i="26"/>
  <c r="S26" i="26"/>
  <c r="T26" i="26" s="1"/>
  <c r="S26" i="25"/>
  <c r="T26" i="25" s="1"/>
  <c r="R27" i="25"/>
  <c r="S25" i="23"/>
  <c r="S28" i="28" l="1"/>
  <c r="T28" i="28" s="1"/>
  <c r="R29" i="28"/>
  <c r="R28" i="26"/>
  <c r="S27" i="26"/>
  <c r="T27" i="26" s="1"/>
  <c r="R28" i="25"/>
  <c r="S27" i="25"/>
  <c r="T27" i="25" s="1"/>
  <c r="S26" i="23"/>
  <c r="R30" i="28" l="1"/>
  <c r="S29" i="28"/>
  <c r="T29" i="28" s="1"/>
  <c r="R29" i="26"/>
  <c r="S28" i="26"/>
  <c r="T28" i="26" s="1"/>
  <c r="S28" i="25"/>
  <c r="T28" i="25" s="1"/>
  <c r="R29" i="25"/>
  <c r="S27" i="23"/>
  <c r="R31" i="28" l="1"/>
  <c r="S30" i="28"/>
  <c r="T30" i="28" s="1"/>
  <c r="R30" i="26"/>
  <c r="S29" i="26"/>
  <c r="T29" i="26" s="1"/>
  <c r="R30" i="25"/>
  <c r="S29" i="25"/>
  <c r="T29" i="25" s="1"/>
  <c r="S28" i="23"/>
  <c r="R32" i="28" l="1"/>
  <c r="S31" i="28"/>
  <c r="T31" i="28" s="1"/>
  <c r="R31" i="26"/>
  <c r="S30" i="26"/>
  <c r="T30" i="26" s="1"/>
  <c r="S30" i="25"/>
  <c r="T30" i="25" s="1"/>
  <c r="R31" i="25"/>
  <c r="S29" i="23"/>
  <c r="R33" i="28" l="1"/>
  <c r="S32" i="28"/>
  <c r="T32" i="28" s="1"/>
  <c r="R32" i="26"/>
  <c r="S31" i="26"/>
  <c r="T31" i="26" s="1"/>
  <c r="R32" i="25"/>
  <c r="S31" i="25"/>
  <c r="T31" i="25" s="1"/>
  <c r="S30" i="23"/>
  <c r="R34" i="28" l="1"/>
  <c r="S33" i="28"/>
  <c r="T33" i="28" s="1"/>
  <c r="R33" i="26"/>
  <c r="S32" i="26"/>
  <c r="T32" i="26" s="1"/>
  <c r="S32" i="25"/>
  <c r="T32" i="25" s="1"/>
  <c r="R33" i="25"/>
  <c r="S31" i="23"/>
  <c r="R35" i="28" l="1"/>
  <c r="S34" i="28"/>
  <c r="T34" i="28" s="1"/>
  <c r="R34" i="26"/>
  <c r="S33" i="26"/>
  <c r="T33" i="26" s="1"/>
  <c r="R34" i="25"/>
  <c r="S33" i="25"/>
  <c r="T33" i="25" s="1"/>
  <c r="S32" i="23"/>
  <c r="R36" i="28" l="1"/>
  <c r="S35" i="28"/>
  <c r="T35" i="28" s="1"/>
  <c r="R35" i="26"/>
  <c r="S34" i="26"/>
  <c r="T34" i="26" s="1"/>
  <c r="S34" i="25"/>
  <c r="T34" i="25" s="1"/>
  <c r="R35" i="25"/>
  <c r="S33" i="23"/>
  <c r="R37" i="28" l="1"/>
  <c r="S36" i="28"/>
  <c r="T36" i="28" s="1"/>
  <c r="R36" i="26"/>
  <c r="S35" i="26"/>
  <c r="T35" i="26" s="1"/>
  <c r="R36" i="25"/>
  <c r="S35" i="25"/>
  <c r="T35" i="25" s="1"/>
  <c r="S34" i="23"/>
  <c r="R38" i="28" l="1"/>
  <c r="S38" i="28" s="1"/>
  <c r="S37" i="28"/>
  <c r="T37" i="28" s="1"/>
  <c r="T4" i="28" s="1"/>
  <c r="V4" i="28" s="1"/>
  <c r="R37" i="26"/>
  <c r="S36" i="26"/>
  <c r="T36" i="26" s="1"/>
  <c r="S36" i="25"/>
  <c r="T36" i="25" s="1"/>
  <c r="R37" i="25"/>
  <c r="S35" i="23"/>
  <c r="R38" i="26" l="1"/>
  <c r="S38" i="26" s="1"/>
  <c r="S37" i="26"/>
  <c r="T37" i="26" s="1"/>
  <c r="T4" i="26" s="1"/>
  <c r="V4" i="26" s="1"/>
  <c r="R38" i="25"/>
  <c r="S38" i="25" s="1"/>
  <c r="S37" i="25"/>
  <c r="T37" i="25" s="1"/>
  <c r="T4" i="25" s="1"/>
  <c r="V4" i="25" s="1"/>
  <c r="S36" i="23"/>
  <c r="S38" i="23" l="1"/>
  <c r="S37" i="23"/>
</calcChain>
</file>

<file path=xl/sharedStrings.xml><?xml version="1.0" encoding="utf-8"?>
<sst xmlns="http://schemas.openxmlformats.org/spreadsheetml/2006/main" count="72" uniqueCount="29">
  <si>
    <t>ie</t>
  </si>
  <si>
    <t>φ</t>
  </si>
  <si>
    <t>ia</t>
  </si>
  <si>
    <t>he=</t>
  </si>
  <si>
    <t>t (h)</t>
  </si>
  <si>
    <t>dh (mm)</t>
  </si>
  <si>
    <t>Q(m3/s)</t>
  </si>
  <si>
    <t>i (mm/h)</t>
  </si>
  <si>
    <t>ln Q</t>
  </si>
  <si>
    <t>Qbase</t>
  </si>
  <si>
    <t>κλιση βασικης =</t>
  </si>
  <si>
    <t>Qdirect</t>
  </si>
  <si>
    <t>Vdirect (m3) =</t>
  </si>
  <si>
    <t>dt (h)=</t>
  </si>
  <si>
    <t>dt (s)=</t>
  </si>
  <si>
    <t>he (mm) =</t>
  </si>
  <si>
    <t>area (km^2) =</t>
  </si>
  <si>
    <t>α</t>
  </si>
  <si>
    <t>tmiddle</t>
  </si>
  <si>
    <t>tmiddle*ie</t>
  </si>
  <si>
    <t>tS (h) =</t>
  </si>
  <si>
    <t>tR (h) =</t>
  </si>
  <si>
    <t>t*Qdirect</t>
  </si>
  <si>
    <t>h (mm) =</t>
  </si>
  <si>
    <t>Τελικα υψη</t>
  </si>
  <si>
    <t>S =</t>
  </si>
  <si>
    <t>he</t>
  </si>
  <si>
    <t>h</t>
  </si>
  <si>
    <t>Τελικο υψος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</si>
</sst>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'(α, β)'!$M$6:$M$46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'(α, β)'!$N$6:$N$46</c:f>
              <c:numCache>
                <c:formatCode>General</c:formatCode>
                <c:ptCount val="41"/>
                <c:pt idx="1">
                  <c:v>0</c:v>
                </c:pt>
                <c:pt idx="2">
                  <c:v>1</c:v>
                </c:pt>
                <c:pt idx="3">
                  <c:v>3.9</c:v>
                </c:pt>
                <c:pt idx="4">
                  <c:v>0.3</c:v>
                </c:pt>
                <c:pt idx="5">
                  <c:v>0.8</c:v>
                </c:pt>
                <c:pt idx="6">
                  <c:v>1.8</c:v>
                </c:pt>
                <c:pt idx="7">
                  <c:v>2.2999999999999998</c:v>
                </c:pt>
                <c:pt idx="8">
                  <c:v>1.5</c:v>
                </c:pt>
                <c:pt idx="9">
                  <c:v>2.8</c:v>
                </c:pt>
                <c:pt idx="10">
                  <c:v>1.2</c:v>
                </c:pt>
                <c:pt idx="11">
                  <c:v>2.4</c:v>
                </c:pt>
                <c:pt idx="12">
                  <c:v>6.3</c:v>
                </c:pt>
                <c:pt idx="13">
                  <c:v>8</c:v>
                </c:pt>
                <c:pt idx="14">
                  <c:v>8</c:v>
                </c:pt>
                <c:pt idx="15">
                  <c:v>5.3</c:v>
                </c:pt>
                <c:pt idx="16">
                  <c:v>4.0999999999999996</c:v>
                </c:pt>
                <c:pt idx="17">
                  <c:v>2.8</c:v>
                </c:pt>
                <c:pt idx="18">
                  <c:v>5.0999999999999996</c:v>
                </c:pt>
                <c:pt idx="19">
                  <c:v>4.2</c:v>
                </c:pt>
                <c:pt idx="20">
                  <c:v>0.4</c:v>
                </c:pt>
                <c:pt idx="21">
                  <c:v>0.8</c:v>
                </c:pt>
                <c:pt idx="22">
                  <c:v>0.2</c:v>
                </c:pt>
                <c:pt idx="23">
                  <c:v>0.1</c:v>
                </c:pt>
                <c:pt idx="24">
                  <c:v>0.6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0557824"/>
        <c:axId val="170559360"/>
      </c:barChart>
      <c:catAx>
        <c:axId val="1705578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70559360"/>
        <c:crosses val="autoZero"/>
        <c:auto val="1"/>
        <c:lblAlgn val="ctr"/>
        <c:lblOffset val="100"/>
        <c:tickLblSkip val="2"/>
        <c:noMultiLvlLbl val="0"/>
      </c:catAx>
      <c:valAx>
        <c:axId val="17055936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55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'(α, β)'!$M$6:$M$46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'(α, β)'!$O$6:$O$46</c:f>
              <c:numCache>
                <c:formatCode>General</c:formatCode>
                <c:ptCount val="41"/>
                <c:pt idx="0">
                  <c:v>44.8</c:v>
                </c:pt>
                <c:pt idx="1">
                  <c:v>44.5</c:v>
                </c:pt>
                <c:pt idx="2">
                  <c:v>44.3</c:v>
                </c:pt>
                <c:pt idx="3">
                  <c:v>44</c:v>
                </c:pt>
                <c:pt idx="4">
                  <c:v>43.7</c:v>
                </c:pt>
                <c:pt idx="5">
                  <c:v>43.5</c:v>
                </c:pt>
                <c:pt idx="6">
                  <c:v>43.2</c:v>
                </c:pt>
                <c:pt idx="7">
                  <c:v>43</c:v>
                </c:pt>
                <c:pt idx="8">
                  <c:v>42.7</c:v>
                </c:pt>
                <c:pt idx="9">
                  <c:v>42.5</c:v>
                </c:pt>
                <c:pt idx="10">
                  <c:v>46</c:v>
                </c:pt>
                <c:pt idx="11">
                  <c:v>49.9</c:v>
                </c:pt>
                <c:pt idx="12">
                  <c:v>54</c:v>
                </c:pt>
                <c:pt idx="13">
                  <c:v>102</c:v>
                </c:pt>
                <c:pt idx="14">
                  <c:v>169</c:v>
                </c:pt>
                <c:pt idx="15">
                  <c:v>252.8</c:v>
                </c:pt>
                <c:pt idx="16">
                  <c:v>338.7</c:v>
                </c:pt>
                <c:pt idx="17">
                  <c:v>533.29999999999995</c:v>
                </c:pt>
                <c:pt idx="18">
                  <c:v>755.2</c:v>
                </c:pt>
                <c:pt idx="19">
                  <c:v>1001.4</c:v>
                </c:pt>
                <c:pt idx="20">
                  <c:v>818</c:v>
                </c:pt>
                <c:pt idx="21">
                  <c:v>735.4</c:v>
                </c:pt>
                <c:pt idx="22">
                  <c:v>657.9</c:v>
                </c:pt>
                <c:pt idx="23">
                  <c:v>581.29999999999995</c:v>
                </c:pt>
                <c:pt idx="24">
                  <c:v>507.9</c:v>
                </c:pt>
                <c:pt idx="25">
                  <c:v>440.7</c:v>
                </c:pt>
                <c:pt idx="26">
                  <c:v>374.3</c:v>
                </c:pt>
                <c:pt idx="27">
                  <c:v>342.3</c:v>
                </c:pt>
                <c:pt idx="28">
                  <c:v>312.3</c:v>
                </c:pt>
                <c:pt idx="29">
                  <c:v>281.5</c:v>
                </c:pt>
                <c:pt idx="30">
                  <c:v>251.1</c:v>
                </c:pt>
                <c:pt idx="31">
                  <c:v>222.4</c:v>
                </c:pt>
                <c:pt idx="32">
                  <c:v>191.7</c:v>
                </c:pt>
                <c:pt idx="33">
                  <c:v>181.7</c:v>
                </c:pt>
                <c:pt idx="34">
                  <c:v>172.1</c:v>
                </c:pt>
                <c:pt idx="35">
                  <c:v>163.4</c:v>
                </c:pt>
                <c:pt idx="36">
                  <c:v>155</c:v>
                </c:pt>
                <c:pt idx="37">
                  <c:v>143.69999999999999</c:v>
                </c:pt>
                <c:pt idx="38">
                  <c:v>134.6</c:v>
                </c:pt>
                <c:pt idx="39">
                  <c:v>126.3</c:v>
                </c:pt>
                <c:pt idx="40">
                  <c:v>118.8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'(α, β)'!$R$6:$R$7</c:f>
              <c:numCache>
                <c:formatCode>General</c:formatCode>
                <c:ptCount val="2"/>
                <c:pt idx="0">
                  <c:v>44.8</c:v>
                </c:pt>
                <c:pt idx="1">
                  <c:v>44.5</c:v>
                </c:pt>
              </c:numCache>
            </c:numRef>
          </c:xVal>
          <c:yVal>
            <c:numRef>
              <c:f>'(α, β)'!$S$6:$S$7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2"/>
          <c:marker>
            <c:symbol val="circle"/>
            <c:size val="4"/>
          </c:marker>
          <c:xVal>
            <c:numRef>
              <c:f>'(α, β)'!$M$6:$M$46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'(α, β)'!$R$6:$R$46</c:f>
              <c:numCache>
                <c:formatCode>General</c:formatCode>
                <c:ptCount val="41"/>
                <c:pt idx="0">
                  <c:v>44.8</c:v>
                </c:pt>
                <c:pt idx="1">
                  <c:v>44.5</c:v>
                </c:pt>
                <c:pt idx="2">
                  <c:v>44.3</c:v>
                </c:pt>
                <c:pt idx="3">
                  <c:v>44</c:v>
                </c:pt>
                <c:pt idx="4">
                  <c:v>43.7</c:v>
                </c:pt>
                <c:pt idx="5">
                  <c:v>43.5</c:v>
                </c:pt>
                <c:pt idx="6">
                  <c:v>43.2</c:v>
                </c:pt>
                <c:pt idx="7">
                  <c:v>43</c:v>
                </c:pt>
                <c:pt idx="8">
                  <c:v>42.7</c:v>
                </c:pt>
                <c:pt idx="9">
                  <c:v>42.5</c:v>
                </c:pt>
                <c:pt idx="10">
                  <c:v>46</c:v>
                </c:pt>
                <c:pt idx="11">
                  <c:v>49.9</c:v>
                </c:pt>
                <c:pt idx="12">
                  <c:v>54</c:v>
                </c:pt>
                <c:pt idx="13">
                  <c:v>60.884999999999998</c:v>
                </c:pt>
                <c:pt idx="14">
                  <c:v>67.77</c:v>
                </c:pt>
                <c:pt idx="15">
                  <c:v>74.655000000000001</c:v>
                </c:pt>
                <c:pt idx="16">
                  <c:v>81.540000000000006</c:v>
                </c:pt>
                <c:pt idx="17">
                  <c:v>88.425000000000011</c:v>
                </c:pt>
                <c:pt idx="18">
                  <c:v>95.310000000000016</c:v>
                </c:pt>
                <c:pt idx="19">
                  <c:v>102.19500000000002</c:v>
                </c:pt>
                <c:pt idx="20">
                  <c:v>109.08000000000003</c:v>
                </c:pt>
                <c:pt idx="21">
                  <c:v>115.96500000000003</c:v>
                </c:pt>
                <c:pt idx="22">
                  <c:v>122.85000000000004</c:v>
                </c:pt>
                <c:pt idx="23">
                  <c:v>129.73500000000004</c:v>
                </c:pt>
                <c:pt idx="24">
                  <c:v>136.62000000000003</c:v>
                </c:pt>
                <c:pt idx="25">
                  <c:v>143.50500000000002</c:v>
                </c:pt>
                <c:pt idx="26">
                  <c:v>150.39000000000001</c:v>
                </c:pt>
                <c:pt idx="27">
                  <c:v>157.27500000000001</c:v>
                </c:pt>
                <c:pt idx="28">
                  <c:v>164.16</c:v>
                </c:pt>
                <c:pt idx="29">
                  <c:v>171.04499999999999</c:v>
                </c:pt>
                <c:pt idx="30">
                  <c:v>177.92999999999998</c:v>
                </c:pt>
                <c:pt idx="31">
                  <c:v>184.81499999999997</c:v>
                </c:pt>
                <c:pt idx="32">
                  <c:v>191.69999999999996</c:v>
                </c:pt>
                <c:pt idx="33">
                  <c:v>181.7</c:v>
                </c:pt>
                <c:pt idx="34">
                  <c:v>172.1</c:v>
                </c:pt>
                <c:pt idx="35">
                  <c:v>163.4</c:v>
                </c:pt>
                <c:pt idx="36">
                  <c:v>155</c:v>
                </c:pt>
                <c:pt idx="37">
                  <c:v>143.69999999999999</c:v>
                </c:pt>
                <c:pt idx="38">
                  <c:v>134.6</c:v>
                </c:pt>
                <c:pt idx="39">
                  <c:v>126.3</c:v>
                </c:pt>
                <c:pt idx="40">
                  <c:v>118.8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86496"/>
        <c:axId val="170588032"/>
      </c:scatterChart>
      <c:valAx>
        <c:axId val="170586496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70588032"/>
        <c:crosses val="autoZero"/>
        <c:crossBetween val="midCat"/>
      </c:valAx>
      <c:valAx>
        <c:axId val="17058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586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68210591323144E-2"/>
          <c:y val="5.2493951703469828E-2"/>
          <c:w val="0.90265952050111387"/>
          <c:h val="0.88213798458566761"/>
        </c:manualLayout>
      </c:layout>
      <c:scatterChart>
        <c:scatterStyle val="lineMarker"/>
        <c:varyColors val="0"/>
        <c:ser>
          <c:idx val="3"/>
          <c:order val="1"/>
          <c:marker>
            <c:symbol val="x"/>
            <c:size val="7"/>
          </c:marker>
          <c:xVal>
            <c:numRef>
              <c:f>'(α, β)'!$M$26:$M$46</c:f>
              <c:numCache>
                <c:formatCode>General</c:formatCode>
                <c:ptCount val="2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'(α, β)'!$Q$26:$Q$46</c:f>
              <c:numCache>
                <c:formatCode>General</c:formatCode>
                <c:ptCount val="21"/>
                <c:pt idx="0">
                  <c:v>6.7068623366027467</c:v>
                </c:pt>
                <c:pt idx="1">
                  <c:v>6.6004145688671718</c:v>
                </c:pt>
                <c:pt idx="2">
                  <c:v>6.4890529440919522</c:v>
                </c:pt>
                <c:pt idx="3">
                  <c:v>6.3652669747073052</c:v>
                </c:pt>
                <c:pt idx="4">
                  <c:v>6.2302845778071996</c:v>
                </c:pt>
                <c:pt idx="5">
                  <c:v>6.0883643718479412</c:v>
                </c:pt>
                <c:pt idx="6">
                  <c:v>5.9250576149103837</c:v>
                </c:pt>
                <c:pt idx="7">
                  <c:v>5.8356875455361399</c:v>
                </c:pt>
                <c:pt idx="8">
                  <c:v>5.7439642642890325</c:v>
                </c:pt>
                <c:pt idx="9">
                  <c:v>5.6401324475797452</c:v>
                </c:pt>
                <c:pt idx="10">
                  <c:v>5.5258512661635395</c:v>
                </c:pt>
                <c:pt idx="11">
                  <c:v>5.4044775623764272</c:v>
                </c:pt>
                <c:pt idx="12">
                  <c:v>5.2559316500515987</c:v>
                </c:pt>
                <c:pt idx="13">
                  <c:v>5.2023569754021253</c:v>
                </c:pt>
                <c:pt idx="14">
                  <c:v>5.1480757032174935</c:v>
                </c:pt>
                <c:pt idx="15">
                  <c:v>5.0962011824259026</c:v>
                </c:pt>
                <c:pt idx="16">
                  <c:v>5.0434251169192468</c:v>
                </c:pt>
                <c:pt idx="17">
                  <c:v>4.967727793084979</c:v>
                </c:pt>
                <c:pt idx="18">
                  <c:v>4.9023074172106273</c:v>
                </c:pt>
                <c:pt idx="19">
                  <c:v>4.8386600293564452</c:v>
                </c:pt>
                <c:pt idx="20">
                  <c:v>4.7774414069285447</c:v>
                </c:pt>
              </c:numCache>
            </c:numRef>
          </c:yVal>
          <c:smooth val="0"/>
        </c:ser>
        <c:ser>
          <c:idx val="1"/>
          <c:order val="0"/>
          <c:marker>
            <c:symbol val="circle"/>
            <c:size val="5"/>
          </c:marker>
          <c:trendline>
            <c:trendlineType val="linear"/>
            <c:dispRSqr val="1"/>
            <c:dispEq val="1"/>
            <c:trendlineLbl>
              <c:layout>
                <c:manualLayout>
                  <c:x val="-8.1727284089488816E-2"/>
                  <c:y val="-0.30048245191844908"/>
                </c:manualLayout>
              </c:layout>
              <c:numFmt formatCode="General" sourceLinked="0"/>
            </c:trendlineLbl>
          </c:trendline>
          <c:xVal>
            <c:numRef>
              <c:f>'(α, β)'!$M$38:$M$46</c:f>
              <c:numCache>
                <c:formatCode>General</c:formatCode>
                <c:ptCount val="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</c:numCache>
            </c:numRef>
          </c:xVal>
          <c:yVal>
            <c:numRef>
              <c:f>'(α, β)'!$Q$38:$Q$46</c:f>
              <c:numCache>
                <c:formatCode>General</c:formatCode>
                <c:ptCount val="9"/>
                <c:pt idx="0">
                  <c:v>5.2559316500515987</c:v>
                </c:pt>
                <c:pt idx="1">
                  <c:v>5.2023569754021253</c:v>
                </c:pt>
                <c:pt idx="2">
                  <c:v>5.1480757032174935</c:v>
                </c:pt>
                <c:pt idx="3">
                  <c:v>5.0962011824259026</c:v>
                </c:pt>
                <c:pt idx="4">
                  <c:v>5.0434251169192468</c:v>
                </c:pt>
                <c:pt idx="5">
                  <c:v>4.967727793084979</c:v>
                </c:pt>
                <c:pt idx="6">
                  <c:v>4.9023074172106273</c:v>
                </c:pt>
                <c:pt idx="7">
                  <c:v>4.8386600293564452</c:v>
                </c:pt>
                <c:pt idx="8">
                  <c:v>4.7774414069285447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00960"/>
        <c:axId val="171002496"/>
      </c:scatterChart>
      <c:valAx>
        <c:axId val="171000960"/>
        <c:scaling>
          <c:orientation val="minMax"/>
          <c:max val="4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crossAx val="171002496"/>
        <c:crosses val="autoZero"/>
        <c:crossBetween val="midCat"/>
      </c:valAx>
      <c:valAx>
        <c:axId val="171002496"/>
        <c:scaling>
          <c:orientation val="minMax"/>
          <c:min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000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'(γ)'!$M$6:$M$46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'(γ)'!$N$6:$N$46</c:f>
              <c:numCache>
                <c:formatCode>General</c:formatCode>
                <c:ptCount val="41"/>
                <c:pt idx="1">
                  <c:v>0</c:v>
                </c:pt>
                <c:pt idx="2">
                  <c:v>1</c:v>
                </c:pt>
                <c:pt idx="3">
                  <c:v>3.9</c:v>
                </c:pt>
                <c:pt idx="4">
                  <c:v>0.3</c:v>
                </c:pt>
                <c:pt idx="5">
                  <c:v>0.8</c:v>
                </c:pt>
                <c:pt idx="6">
                  <c:v>1.8</c:v>
                </c:pt>
                <c:pt idx="7">
                  <c:v>2.2999999999999998</c:v>
                </c:pt>
                <c:pt idx="8">
                  <c:v>1.5</c:v>
                </c:pt>
                <c:pt idx="9">
                  <c:v>2.8</c:v>
                </c:pt>
                <c:pt idx="10">
                  <c:v>1.2</c:v>
                </c:pt>
                <c:pt idx="11">
                  <c:v>2.4</c:v>
                </c:pt>
                <c:pt idx="12">
                  <c:v>6.3</c:v>
                </c:pt>
                <c:pt idx="13">
                  <c:v>8</c:v>
                </c:pt>
                <c:pt idx="14">
                  <c:v>8</c:v>
                </c:pt>
                <c:pt idx="15">
                  <c:v>5.3</c:v>
                </c:pt>
                <c:pt idx="16">
                  <c:v>4.0999999999999996</c:v>
                </c:pt>
                <c:pt idx="17">
                  <c:v>2.8</c:v>
                </c:pt>
                <c:pt idx="18">
                  <c:v>5.0999999999999996</c:v>
                </c:pt>
                <c:pt idx="19">
                  <c:v>4.2</c:v>
                </c:pt>
                <c:pt idx="20">
                  <c:v>0.4</c:v>
                </c:pt>
                <c:pt idx="21">
                  <c:v>0.8</c:v>
                </c:pt>
                <c:pt idx="22">
                  <c:v>0.2</c:v>
                </c:pt>
                <c:pt idx="23">
                  <c:v>0.1</c:v>
                </c:pt>
                <c:pt idx="24">
                  <c:v>0.6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'(γ)'!$Y$6:$Y$46</c:f>
              <c:numCache>
                <c:formatCode>General</c:formatCode>
                <c:ptCount val="41"/>
                <c:pt idx="1">
                  <c:v>0</c:v>
                </c:pt>
                <c:pt idx="2">
                  <c:v>1</c:v>
                </c:pt>
                <c:pt idx="3">
                  <c:v>3.9</c:v>
                </c:pt>
                <c:pt idx="4">
                  <c:v>0.3</c:v>
                </c:pt>
                <c:pt idx="5">
                  <c:v>0.8</c:v>
                </c:pt>
                <c:pt idx="6">
                  <c:v>1.8</c:v>
                </c:pt>
                <c:pt idx="7">
                  <c:v>2.2999999999999998</c:v>
                </c:pt>
                <c:pt idx="8">
                  <c:v>1.5</c:v>
                </c:pt>
                <c:pt idx="9">
                  <c:v>2.8</c:v>
                </c:pt>
                <c:pt idx="10">
                  <c:v>1.2</c:v>
                </c:pt>
                <c:pt idx="11">
                  <c:v>2.4</c:v>
                </c:pt>
                <c:pt idx="12">
                  <c:v>6.3</c:v>
                </c:pt>
                <c:pt idx="13">
                  <c:v>1.6306428571429059</c:v>
                </c:pt>
                <c:pt idx="14">
                  <c:v>1.6306428571429059</c:v>
                </c:pt>
                <c:pt idx="15">
                  <c:v>1.6306428571429059</c:v>
                </c:pt>
                <c:pt idx="16">
                  <c:v>1.6306428571429059</c:v>
                </c:pt>
                <c:pt idx="17">
                  <c:v>1.6306428571429059</c:v>
                </c:pt>
                <c:pt idx="18">
                  <c:v>1.6306428571429059</c:v>
                </c:pt>
                <c:pt idx="19">
                  <c:v>1.6306428571429059</c:v>
                </c:pt>
                <c:pt idx="20">
                  <c:v>0.4</c:v>
                </c:pt>
                <c:pt idx="21">
                  <c:v>0.8</c:v>
                </c:pt>
                <c:pt idx="22">
                  <c:v>0.2</c:v>
                </c:pt>
                <c:pt idx="23">
                  <c:v>0.1</c:v>
                </c:pt>
                <c:pt idx="24">
                  <c:v>0.6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2105728"/>
        <c:axId val="172107264"/>
      </c:barChart>
      <c:catAx>
        <c:axId val="1721057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72107264"/>
        <c:crosses val="autoZero"/>
        <c:auto val="1"/>
        <c:lblAlgn val="ctr"/>
        <c:lblOffset val="100"/>
        <c:tickLblSkip val="2"/>
        <c:noMultiLvlLbl val="0"/>
      </c:catAx>
      <c:valAx>
        <c:axId val="17210726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10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'(γ)'!$M$6:$M$46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'(γ)'!$O$6:$O$46</c:f>
              <c:numCache>
                <c:formatCode>General</c:formatCode>
                <c:ptCount val="41"/>
                <c:pt idx="0">
                  <c:v>44.8</c:v>
                </c:pt>
                <c:pt idx="1">
                  <c:v>44.5</c:v>
                </c:pt>
                <c:pt idx="2">
                  <c:v>44.3</c:v>
                </c:pt>
                <c:pt idx="3">
                  <c:v>44</c:v>
                </c:pt>
                <c:pt idx="4">
                  <c:v>43.7</c:v>
                </c:pt>
                <c:pt idx="5">
                  <c:v>43.5</c:v>
                </c:pt>
                <c:pt idx="6">
                  <c:v>43.2</c:v>
                </c:pt>
                <c:pt idx="7">
                  <c:v>43</c:v>
                </c:pt>
                <c:pt idx="8">
                  <c:v>42.7</c:v>
                </c:pt>
                <c:pt idx="9">
                  <c:v>42.5</c:v>
                </c:pt>
                <c:pt idx="10">
                  <c:v>46</c:v>
                </c:pt>
                <c:pt idx="11">
                  <c:v>49.9</c:v>
                </c:pt>
                <c:pt idx="12">
                  <c:v>54</c:v>
                </c:pt>
                <c:pt idx="13">
                  <c:v>102</c:v>
                </c:pt>
                <c:pt idx="14">
                  <c:v>169</c:v>
                </c:pt>
                <c:pt idx="15">
                  <c:v>252.8</c:v>
                </c:pt>
                <c:pt idx="16">
                  <c:v>338.7</c:v>
                </c:pt>
                <c:pt idx="17">
                  <c:v>533.29999999999995</c:v>
                </c:pt>
                <c:pt idx="18">
                  <c:v>755.2</c:v>
                </c:pt>
                <c:pt idx="19">
                  <c:v>1001.4</c:v>
                </c:pt>
                <c:pt idx="20">
                  <c:v>818</c:v>
                </c:pt>
                <c:pt idx="21">
                  <c:v>735.4</c:v>
                </c:pt>
                <c:pt idx="22">
                  <c:v>657.9</c:v>
                </c:pt>
                <c:pt idx="23">
                  <c:v>581.29999999999995</c:v>
                </c:pt>
                <c:pt idx="24">
                  <c:v>507.9</c:v>
                </c:pt>
                <c:pt idx="25">
                  <c:v>440.7</c:v>
                </c:pt>
                <c:pt idx="26">
                  <c:v>374.3</c:v>
                </c:pt>
                <c:pt idx="27">
                  <c:v>342.3</c:v>
                </c:pt>
                <c:pt idx="28">
                  <c:v>312.3</c:v>
                </c:pt>
                <c:pt idx="29">
                  <c:v>281.5</c:v>
                </c:pt>
                <c:pt idx="30">
                  <c:v>251.1</c:v>
                </c:pt>
                <c:pt idx="31">
                  <c:v>222.4</c:v>
                </c:pt>
                <c:pt idx="32">
                  <c:v>191.7</c:v>
                </c:pt>
                <c:pt idx="33">
                  <c:v>181.7</c:v>
                </c:pt>
                <c:pt idx="34">
                  <c:v>172.1</c:v>
                </c:pt>
                <c:pt idx="35">
                  <c:v>163.4</c:v>
                </c:pt>
                <c:pt idx="36">
                  <c:v>155</c:v>
                </c:pt>
                <c:pt idx="37">
                  <c:v>143.69999999999999</c:v>
                </c:pt>
                <c:pt idx="38">
                  <c:v>134.6</c:v>
                </c:pt>
                <c:pt idx="39">
                  <c:v>126.3</c:v>
                </c:pt>
                <c:pt idx="40">
                  <c:v>118.8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'(γ)'!$R$6:$R$7</c:f>
              <c:numCache>
                <c:formatCode>General</c:formatCode>
                <c:ptCount val="2"/>
                <c:pt idx="0">
                  <c:v>44.8</c:v>
                </c:pt>
                <c:pt idx="1">
                  <c:v>44.5</c:v>
                </c:pt>
              </c:numCache>
            </c:numRef>
          </c:xVal>
          <c:yVal>
            <c:numRef>
              <c:f>'(γ)'!$S$6:$S$7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2"/>
          <c:marker>
            <c:symbol val="circle"/>
            <c:size val="4"/>
          </c:marker>
          <c:xVal>
            <c:numRef>
              <c:f>'(γ)'!$M$6:$M$46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'(γ)'!$R$6:$R$46</c:f>
              <c:numCache>
                <c:formatCode>General</c:formatCode>
                <c:ptCount val="41"/>
                <c:pt idx="0">
                  <c:v>44.8</c:v>
                </c:pt>
                <c:pt idx="1">
                  <c:v>44.5</c:v>
                </c:pt>
                <c:pt idx="2">
                  <c:v>44.3</c:v>
                </c:pt>
                <c:pt idx="3">
                  <c:v>44</c:v>
                </c:pt>
                <c:pt idx="4">
                  <c:v>43.7</c:v>
                </c:pt>
                <c:pt idx="5">
                  <c:v>43.5</c:v>
                </c:pt>
                <c:pt idx="6">
                  <c:v>43.2</c:v>
                </c:pt>
                <c:pt idx="7">
                  <c:v>43</c:v>
                </c:pt>
                <c:pt idx="8">
                  <c:v>42.7</c:v>
                </c:pt>
                <c:pt idx="9">
                  <c:v>42.5</c:v>
                </c:pt>
                <c:pt idx="10">
                  <c:v>46</c:v>
                </c:pt>
                <c:pt idx="11">
                  <c:v>49.9</c:v>
                </c:pt>
                <c:pt idx="12">
                  <c:v>54</c:v>
                </c:pt>
                <c:pt idx="13">
                  <c:v>60.884999999999998</c:v>
                </c:pt>
                <c:pt idx="14">
                  <c:v>67.77</c:v>
                </c:pt>
                <c:pt idx="15">
                  <c:v>74.655000000000001</c:v>
                </c:pt>
                <c:pt idx="16">
                  <c:v>81.540000000000006</c:v>
                </c:pt>
                <c:pt idx="17">
                  <c:v>88.425000000000011</c:v>
                </c:pt>
                <c:pt idx="18">
                  <c:v>95.310000000000016</c:v>
                </c:pt>
                <c:pt idx="19">
                  <c:v>102.19500000000002</c:v>
                </c:pt>
                <c:pt idx="20">
                  <c:v>109.08000000000003</c:v>
                </c:pt>
                <c:pt idx="21">
                  <c:v>115.96500000000003</c:v>
                </c:pt>
                <c:pt idx="22">
                  <c:v>122.85000000000004</c:v>
                </c:pt>
                <c:pt idx="23">
                  <c:v>129.73500000000004</c:v>
                </c:pt>
                <c:pt idx="24">
                  <c:v>136.62000000000003</c:v>
                </c:pt>
                <c:pt idx="25">
                  <c:v>143.50500000000002</c:v>
                </c:pt>
                <c:pt idx="26">
                  <c:v>150.39000000000001</c:v>
                </c:pt>
                <c:pt idx="27">
                  <c:v>157.27500000000001</c:v>
                </c:pt>
                <c:pt idx="28">
                  <c:v>164.16</c:v>
                </c:pt>
                <c:pt idx="29">
                  <c:v>171.04499999999999</c:v>
                </c:pt>
                <c:pt idx="30">
                  <c:v>177.92999999999998</c:v>
                </c:pt>
                <c:pt idx="31">
                  <c:v>184.81499999999997</c:v>
                </c:pt>
                <c:pt idx="32">
                  <c:v>191.69999999999996</c:v>
                </c:pt>
                <c:pt idx="33">
                  <c:v>181.7</c:v>
                </c:pt>
                <c:pt idx="34">
                  <c:v>172.1</c:v>
                </c:pt>
                <c:pt idx="35">
                  <c:v>163.4</c:v>
                </c:pt>
                <c:pt idx="36">
                  <c:v>155</c:v>
                </c:pt>
                <c:pt idx="37">
                  <c:v>143.69999999999999</c:v>
                </c:pt>
                <c:pt idx="38">
                  <c:v>134.6</c:v>
                </c:pt>
                <c:pt idx="39">
                  <c:v>126.3</c:v>
                </c:pt>
                <c:pt idx="40">
                  <c:v>118.8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42976"/>
        <c:axId val="172144512"/>
      </c:scatterChart>
      <c:valAx>
        <c:axId val="172142976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72144512"/>
        <c:crosses val="autoZero"/>
        <c:crossBetween val="midCat"/>
      </c:valAx>
      <c:valAx>
        <c:axId val="17214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142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'(δ)'!$M$6:$M$46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'(δ)'!$N$6:$N$46</c:f>
              <c:numCache>
                <c:formatCode>General</c:formatCode>
                <c:ptCount val="41"/>
                <c:pt idx="1">
                  <c:v>0</c:v>
                </c:pt>
                <c:pt idx="2">
                  <c:v>1</c:v>
                </c:pt>
                <c:pt idx="3">
                  <c:v>3.9</c:v>
                </c:pt>
                <c:pt idx="4">
                  <c:v>0.3</c:v>
                </c:pt>
                <c:pt idx="5">
                  <c:v>0.8</c:v>
                </c:pt>
                <c:pt idx="6">
                  <c:v>1.8</c:v>
                </c:pt>
                <c:pt idx="7">
                  <c:v>2.2999999999999998</c:v>
                </c:pt>
                <c:pt idx="8">
                  <c:v>1.5</c:v>
                </c:pt>
                <c:pt idx="9">
                  <c:v>2.8</c:v>
                </c:pt>
                <c:pt idx="10">
                  <c:v>1.2</c:v>
                </c:pt>
                <c:pt idx="11">
                  <c:v>2.4</c:v>
                </c:pt>
                <c:pt idx="12">
                  <c:v>6.3</c:v>
                </c:pt>
                <c:pt idx="13">
                  <c:v>8</c:v>
                </c:pt>
                <c:pt idx="14">
                  <c:v>8</c:v>
                </c:pt>
                <c:pt idx="15">
                  <c:v>5.3</c:v>
                </c:pt>
                <c:pt idx="16">
                  <c:v>4.0999999999999996</c:v>
                </c:pt>
                <c:pt idx="17">
                  <c:v>2.8</c:v>
                </c:pt>
                <c:pt idx="18">
                  <c:v>5.0999999999999996</c:v>
                </c:pt>
                <c:pt idx="19">
                  <c:v>4.2</c:v>
                </c:pt>
                <c:pt idx="20">
                  <c:v>0.4</c:v>
                </c:pt>
                <c:pt idx="21">
                  <c:v>0.8</c:v>
                </c:pt>
                <c:pt idx="22">
                  <c:v>0.2</c:v>
                </c:pt>
                <c:pt idx="23">
                  <c:v>0.1</c:v>
                </c:pt>
                <c:pt idx="24">
                  <c:v>0.6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'(δ)'!$Y$6:$Y$46</c:f>
              <c:numCache>
                <c:formatCode>General</c:formatCode>
                <c:ptCount val="41"/>
                <c:pt idx="1">
                  <c:v>0</c:v>
                </c:pt>
                <c:pt idx="2">
                  <c:v>1</c:v>
                </c:pt>
                <c:pt idx="3">
                  <c:v>3.9</c:v>
                </c:pt>
                <c:pt idx="4">
                  <c:v>0.3</c:v>
                </c:pt>
                <c:pt idx="5">
                  <c:v>0.8</c:v>
                </c:pt>
                <c:pt idx="6">
                  <c:v>1.8</c:v>
                </c:pt>
                <c:pt idx="7">
                  <c:v>2.2999999999999998</c:v>
                </c:pt>
                <c:pt idx="8">
                  <c:v>1.5</c:v>
                </c:pt>
                <c:pt idx="9">
                  <c:v>2.8</c:v>
                </c:pt>
                <c:pt idx="10">
                  <c:v>1.2</c:v>
                </c:pt>
                <c:pt idx="11">
                  <c:v>2.4</c:v>
                </c:pt>
                <c:pt idx="12">
                  <c:v>6.3</c:v>
                </c:pt>
                <c:pt idx="13">
                  <c:v>1.6306428571429059</c:v>
                </c:pt>
                <c:pt idx="14">
                  <c:v>1.6306428571429059</c:v>
                </c:pt>
                <c:pt idx="15">
                  <c:v>1.6306428571429059</c:v>
                </c:pt>
                <c:pt idx="16">
                  <c:v>1.6306428571429059</c:v>
                </c:pt>
                <c:pt idx="17">
                  <c:v>1.6306428571429059</c:v>
                </c:pt>
                <c:pt idx="18">
                  <c:v>1.6306428571429059</c:v>
                </c:pt>
                <c:pt idx="19">
                  <c:v>1.6306428571429059</c:v>
                </c:pt>
                <c:pt idx="20">
                  <c:v>0.4</c:v>
                </c:pt>
                <c:pt idx="21">
                  <c:v>0.8</c:v>
                </c:pt>
                <c:pt idx="22">
                  <c:v>0.2</c:v>
                </c:pt>
                <c:pt idx="23">
                  <c:v>0.1</c:v>
                </c:pt>
                <c:pt idx="24">
                  <c:v>0.6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0175872"/>
        <c:axId val="170181760"/>
      </c:barChart>
      <c:catAx>
        <c:axId val="1701758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70181760"/>
        <c:crosses val="autoZero"/>
        <c:auto val="1"/>
        <c:lblAlgn val="ctr"/>
        <c:lblOffset val="100"/>
        <c:tickLblSkip val="2"/>
        <c:noMultiLvlLbl val="0"/>
      </c:catAx>
      <c:valAx>
        <c:axId val="17018176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17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'(δ)'!$M$6:$M$46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'(δ)'!$O$6:$O$46</c:f>
              <c:numCache>
                <c:formatCode>General</c:formatCode>
                <c:ptCount val="41"/>
                <c:pt idx="0">
                  <c:v>44.8</c:v>
                </c:pt>
                <c:pt idx="1">
                  <c:v>44.5</c:v>
                </c:pt>
                <c:pt idx="2">
                  <c:v>44.3</c:v>
                </c:pt>
                <c:pt idx="3">
                  <c:v>44</c:v>
                </c:pt>
                <c:pt idx="4">
                  <c:v>43.7</c:v>
                </c:pt>
                <c:pt idx="5">
                  <c:v>43.5</c:v>
                </c:pt>
                <c:pt idx="6">
                  <c:v>43.2</c:v>
                </c:pt>
                <c:pt idx="7">
                  <c:v>43</c:v>
                </c:pt>
                <c:pt idx="8">
                  <c:v>42.7</c:v>
                </c:pt>
                <c:pt idx="9">
                  <c:v>42.5</c:v>
                </c:pt>
                <c:pt idx="10">
                  <c:v>46</c:v>
                </c:pt>
                <c:pt idx="11">
                  <c:v>49.9</c:v>
                </c:pt>
                <c:pt idx="12">
                  <c:v>54</c:v>
                </c:pt>
                <c:pt idx="13">
                  <c:v>102</c:v>
                </c:pt>
                <c:pt idx="14">
                  <c:v>169</c:v>
                </c:pt>
                <c:pt idx="15">
                  <c:v>252.8</c:v>
                </c:pt>
                <c:pt idx="16">
                  <c:v>338.7</c:v>
                </c:pt>
                <c:pt idx="17">
                  <c:v>533.29999999999995</c:v>
                </c:pt>
                <c:pt idx="18">
                  <c:v>755.2</c:v>
                </c:pt>
                <c:pt idx="19">
                  <c:v>1001.4</c:v>
                </c:pt>
                <c:pt idx="20">
                  <c:v>818</c:v>
                </c:pt>
                <c:pt idx="21">
                  <c:v>735.4</c:v>
                </c:pt>
                <c:pt idx="22">
                  <c:v>657.9</c:v>
                </c:pt>
                <c:pt idx="23">
                  <c:v>581.29999999999995</c:v>
                </c:pt>
                <c:pt idx="24">
                  <c:v>507.9</c:v>
                </c:pt>
                <c:pt idx="25">
                  <c:v>440.7</c:v>
                </c:pt>
                <c:pt idx="26">
                  <c:v>374.3</c:v>
                </c:pt>
                <c:pt idx="27">
                  <c:v>342.3</c:v>
                </c:pt>
                <c:pt idx="28">
                  <c:v>312.3</c:v>
                </c:pt>
                <c:pt idx="29">
                  <c:v>281.5</c:v>
                </c:pt>
                <c:pt idx="30">
                  <c:v>251.1</c:v>
                </c:pt>
                <c:pt idx="31">
                  <c:v>222.4</c:v>
                </c:pt>
                <c:pt idx="32">
                  <c:v>191.7</c:v>
                </c:pt>
                <c:pt idx="33">
                  <c:v>181.7</c:v>
                </c:pt>
                <c:pt idx="34">
                  <c:v>172.1</c:v>
                </c:pt>
                <c:pt idx="35">
                  <c:v>163.4</c:v>
                </c:pt>
                <c:pt idx="36">
                  <c:v>155</c:v>
                </c:pt>
                <c:pt idx="37">
                  <c:v>143.69999999999999</c:v>
                </c:pt>
                <c:pt idx="38">
                  <c:v>134.6</c:v>
                </c:pt>
                <c:pt idx="39">
                  <c:v>126.3</c:v>
                </c:pt>
                <c:pt idx="40">
                  <c:v>118.8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'(δ)'!$R$6:$R$7</c:f>
              <c:numCache>
                <c:formatCode>General</c:formatCode>
                <c:ptCount val="2"/>
                <c:pt idx="0">
                  <c:v>44.8</c:v>
                </c:pt>
                <c:pt idx="1">
                  <c:v>44.5</c:v>
                </c:pt>
              </c:numCache>
            </c:numRef>
          </c:xVal>
          <c:yVal>
            <c:numRef>
              <c:f>'(δ)'!$S$6:$S$7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2"/>
          <c:marker>
            <c:symbol val="circle"/>
            <c:size val="4"/>
          </c:marker>
          <c:xVal>
            <c:numRef>
              <c:f>'(δ)'!$M$6:$M$46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'(δ)'!$R$6:$R$46</c:f>
              <c:numCache>
                <c:formatCode>General</c:formatCode>
                <c:ptCount val="41"/>
                <c:pt idx="0">
                  <c:v>44.8</c:v>
                </c:pt>
                <c:pt idx="1">
                  <c:v>44.5</c:v>
                </c:pt>
                <c:pt idx="2">
                  <c:v>44.3</c:v>
                </c:pt>
                <c:pt idx="3">
                  <c:v>44</c:v>
                </c:pt>
                <c:pt idx="4">
                  <c:v>43.7</c:v>
                </c:pt>
                <c:pt idx="5">
                  <c:v>43.5</c:v>
                </c:pt>
                <c:pt idx="6">
                  <c:v>43.2</c:v>
                </c:pt>
                <c:pt idx="7">
                  <c:v>43</c:v>
                </c:pt>
                <c:pt idx="8">
                  <c:v>42.7</c:v>
                </c:pt>
                <c:pt idx="9">
                  <c:v>42.5</c:v>
                </c:pt>
                <c:pt idx="10">
                  <c:v>46</c:v>
                </c:pt>
                <c:pt idx="11">
                  <c:v>49.9</c:v>
                </c:pt>
                <c:pt idx="12">
                  <c:v>54</c:v>
                </c:pt>
                <c:pt idx="13">
                  <c:v>60.884999999999998</c:v>
                </c:pt>
                <c:pt idx="14">
                  <c:v>67.77</c:v>
                </c:pt>
                <c:pt idx="15">
                  <c:v>74.655000000000001</c:v>
                </c:pt>
                <c:pt idx="16">
                  <c:v>81.540000000000006</c:v>
                </c:pt>
                <c:pt idx="17">
                  <c:v>88.425000000000011</c:v>
                </c:pt>
                <c:pt idx="18">
                  <c:v>95.310000000000016</c:v>
                </c:pt>
                <c:pt idx="19">
                  <c:v>102.19500000000002</c:v>
                </c:pt>
                <c:pt idx="20">
                  <c:v>109.08000000000003</c:v>
                </c:pt>
                <c:pt idx="21">
                  <c:v>115.96500000000003</c:v>
                </c:pt>
                <c:pt idx="22">
                  <c:v>122.85000000000004</c:v>
                </c:pt>
                <c:pt idx="23">
                  <c:v>129.73500000000004</c:v>
                </c:pt>
                <c:pt idx="24">
                  <c:v>136.62000000000003</c:v>
                </c:pt>
                <c:pt idx="25">
                  <c:v>143.50500000000002</c:v>
                </c:pt>
                <c:pt idx="26">
                  <c:v>150.39000000000001</c:v>
                </c:pt>
                <c:pt idx="27">
                  <c:v>157.27500000000001</c:v>
                </c:pt>
                <c:pt idx="28">
                  <c:v>164.16</c:v>
                </c:pt>
                <c:pt idx="29">
                  <c:v>171.04499999999999</c:v>
                </c:pt>
                <c:pt idx="30">
                  <c:v>177.92999999999998</c:v>
                </c:pt>
                <c:pt idx="31">
                  <c:v>184.81499999999997</c:v>
                </c:pt>
                <c:pt idx="32">
                  <c:v>191.69999999999996</c:v>
                </c:pt>
                <c:pt idx="33">
                  <c:v>181.7</c:v>
                </c:pt>
                <c:pt idx="34">
                  <c:v>172.1</c:v>
                </c:pt>
                <c:pt idx="35">
                  <c:v>163.4</c:v>
                </c:pt>
                <c:pt idx="36">
                  <c:v>155</c:v>
                </c:pt>
                <c:pt idx="37">
                  <c:v>143.69999999999999</c:v>
                </c:pt>
                <c:pt idx="38">
                  <c:v>134.6</c:v>
                </c:pt>
                <c:pt idx="39">
                  <c:v>126.3</c:v>
                </c:pt>
                <c:pt idx="40">
                  <c:v>118.8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216448"/>
        <c:axId val="170218240"/>
      </c:scatterChart>
      <c:valAx>
        <c:axId val="170216448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70218240"/>
        <c:crosses val="autoZero"/>
        <c:crossBetween val="midCat"/>
      </c:valAx>
      <c:valAx>
        <c:axId val="1702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21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'(γ) με SCS'!$M$6:$M$46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'(γ) με SCS'!$N$6:$N$46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3.9</c:v>
                </c:pt>
                <c:pt idx="4">
                  <c:v>0.3</c:v>
                </c:pt>
                <c:pt idx="5">
                  <c:v>0.8</c:v>
                </c:pt>
                <c:pt idx="6">
                  <c:v>1.8</c:v>
                </c:pt>
                <c:pt idx="7">
                  <c:v>2.2999999999999998</c:v>
                </c:pt>
                <c:pt idx="8">
                  <c:v>1.5</c:v>
                </c:pt>
                <c:pt idx="9">
                  <c:v>2.8</c:v>
                </c:pt>
                <c:pt idx="10">
                  <c:v>1.2</c:v>
                </c:pt>
                <c:pt idx="11">
                  <c:v>2.4</c:v>
                </c:pt>
                <c:pt idx="12">
                  <c:v>6.3</c:v>
                </c:pt>
                <c:pt idx="13">
                  <c:v>8</c:v>
                </c:pt>
                <c:pt idx="14">
                  <c:v>8</c:v>
                </c:pt>
                <c:pt idx="15">
                  <c:v>5.3</c:v>
                </c:pt>
                <c:pt idx="16">
                  <c:v>4.0999999999999996</c:v>
                </c:pt>
                <c:pt idx="17">
                  <c:v>2.8</c:v>
                </c:pt>
                <c:pt idx="18">
                  <c:v>5.0999999999999996</c:v>
                </c:pt>
                <c:pt idx="19">
                  <c:v>4.2</c:v>
                </c:pt>
                <c:pt idx="20">
                  <c:v>0.4</c:v>
                </c:pt>
                <c:pt idx="21">
                  <c:v>0.8</c:v>
                </c:pt>
                <c:pt idx="22">
                  <c:v>0.2</c:v>
                </c:pt>
                <c:pt idx="23">
                  <c:v>0.1</c:v>
                </c:pt>
                <c:pt idx="24">
                  <c:v>0.6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'(γ) με SCS'!$Z$6:$Z$46</c:f>
              <c:numCache>
                <c:formatCode>General</c:formatCode>
                <c:ptCount val="41"/>
                <c:pt idx="1">
                  <c:v>0</c:v>
                </c:pt>
                <c:pt idx="2">
                  <c:v>1</c:v>
                </c:pt>
                <c:pt idx="3">
                  <c:v>3.9</c:v>
                </c:pt>
                <c:pt idx="4">
                  <c:v>0.3</c:v>
                </c:pt>
                <c:pt idx="5">
                  <c:v>0.8</c:v>
                </c:pt>
                <c:pt idx="6">
                  <c:v>1.8</c:v>
                </c:pt>
                <c:pt idx="7">
                  <c:v>2.2999999999999998</c:v>
                </c:pt>
                <c:pt idx="8">
                  <c:v>1.4984627926205534</c:v>
                </c:pt>
                <c:pt idx="9">
                  <c:v>2.6408079265438289</c:v>
                </c:pt>
                <c:pt idx="10">
                  <c:v>1.0573378222629661</c:v>
                </c:pt>
                <c:pt idx="11">
                  <c:v>1.9942534689321618</c:v>
                </c:pt>
                <c:pt idx="12">
                  <c:v>4.5797777676097313</c:v>
                </c:pt>
                <c:pt idx="13">
                  <c:v>4.7427677539190896</c:v>
                </c:pt>
                <c:pt idx="14">
                  <c:v>3.855417632514782</c:v>
                </c:pt>
                <c:pt idx="15">
                  <c:v>2.1801572685332067</c:v>
                </c:pt>
                <c:pt idx="16">
                  <c:v>1.5195139692927224</c:v>
                </c:pt>
                <c:pt idx="17">
                  <c:v>0.96444216334735966</c:v>
                </c:pt>
                <c:pt idx="18">
                  <c:v>1.6216895241357268</c:v>
                </c:pt>
                <c:pt idx="19">
                  <c:v>1.2194514402805341</c:v>
                </c:pt>
                <c:pt idx="20">
                  <c:v>0.11116479628020459</c:v>
                </c:pt>
                <c:pt idx="21">
                  <c:v>0.21986423694000412</c:v>
                </c:pt>
                <c:pt idx="22">
                  <c:v>5.4459075801756296E-2</c:v>
                </c:pt>
                <c:pt idx="23">
                  <c:v>2.7154261247636674E-2</c:v>
                </c:pt>
                <c:pt idx="24">
                  <c:v>0.16188038664626914</c:v>
                </c:pt>
                <c:pt idx="25">
                  <c:v>0.26588047171217966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0259200"/>
        <c:axId val="170260736"/>
      </c:barChart>
      <c:catAx>
        <c:axId val="1702592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70260736"/>
        <c:crosses val="autoZero"/>
        <c:auto val="1"/>
        <c:lblAlgn val="ctr"/>
        <c:lblOffset val="100"/>
        <c:tickLblSkip val="2"/>
        <c:noMultiLvlLbl val="0"/>
      </c:catAx>
      <c:valAx>
        <c:axId val="17026073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25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'(γ) με SCS'!$M$6:$M$46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'(γ) με SCS'!$O$6:$O$46</c:f>
              <c:numCache>
                <c:formatCode>General</c:formatCode>
                <c:ptCount val="41"/>
                <c:pt idx="0">
                  <c:v>44.8</c:v>
                </c:pt>
                <c:pt idx="1">
                  <c:v>44.5</c:v>
                </c:pt>
                <c:pt idx="2">
                  <c:v>44.3</c:v>
                </c:pt>
                <c:pt idx="3">
                  <c:v>44</c:v>
                </c:pt>
                <c:pt idx="4">
                  <c:v>43.7</c:v>
                </c:pt>
                <c:pt idx="5">
                  <c:v>43.5</c:v>
                </c:pt>
                <c:pt idx="6">
                  <c:v>43.2</c:v>
                </c:pt>
                <c:pt idx="7">
                  <c:v>43</c:v>
                </c:pt>
                <c:pt idx="8">
                  <c:v>42.7</c:v>
                </c:pt>
                <c:pt idx="9">
                  <c:v>42.5</c:v>
                </c:pt>
                <c:pt idx="10">
                  <c:v>46</c:v>
                </c:pt>
                <c:pt idx="11">
                  <c:v>49.9</c:v>
                </c:pt>
                <c:pt idx="12">
                  <c:v>54</c:v>
                </c:pt>
                <c:pt idx="13">
                  <c:v>102</c:v>
                </c:pt>
                <c:pt idx="14">
                  <c:v>169</c:v>
                </c:pt>
                <c:pt idx="15">
                  <c:v>252.8</c:v>
                </c:pt>
                <c:pt idx="16">
                  <c:v>338.7</c:v>
                </c:pt>
                <c:pt idx="17">
                  <c:v>533.29999999999995</c:v>
                </c:pt>
                <c:pt idx="18">
                  <c:v>755.2</c:v>
                </c:pt>
                <c:pt idx="19">
                  <c:v>1001.4</c:v>
                </c:pt>
                <c:pt idx="20">
                  <c:v>818</c:v>
                </c:pt>
                <c:pt idx="21">
                  <c:v>735.4</c:v>
                </c:pt>
                <c:pt idx="22">
                  <c:v>657.9</c:v>
                </c:pt>
                <c:pt idx="23">
                  <c:v>581.29999999999995</c:v>
                </c:pt>
                <c:pt idx="24">
                  <c:v>507.9</c:v>
                </c:pt>
                <c:pt idx="25">
                  <c:v>440.7</c:v>
                </c:pt>
                <c:pt idx="26">
                  <c:v>374.3</c:v>
                </c:pt>
                <c:pt idx="27">
                  <c:v>342.3</c:v>
                </c:pt>
                <c:pt idx="28">
                  <c:v>312.3</c:v>
                </c:pt>
                <c:pt idx="29">
                  <c:v>281.5</c:v>
                </c:pt>
                <c:pt idx="30">
                  <c:v>251.1</c:v>
                </c:pt>
                <c:pt idx="31">
                  <c:v>222.4</c:v>
                </c:pt>
                <c:pt idx="32">
                  <c:v>191.7</c:v>
                </c:pt>
                <c:pt idx="33">
                  <c:v>181.7</c:v>
                </c:pt>
                <c:pt idx="34">
                  <c:v>172.1</c:v>
                </c:pt>
                <c:pt idx="35">
                  <c:v>163.4</c:v>
                </c:pt>
                <c:pt idx="36">
                  <c:v>155</c:v>
                </c:pt>
                <c:pt idx="37">
                  <c:v>143.69999999999999</c:v>
                </c:pt>
                <c:pt idx="38">
                  <c:v>134.6</c:v>
                </c:pt>
                <c:pt idx="39">
                  <c:v>126.3</c:v>
                </c:pt>
                <c:pt idx="40">
                  <c:v>118.8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'(γ) με SCS'!$R$6:$R$7</c:f>
              <c:numCache>
                <c:formatCode>General</c:formatCode>
                <c:ptCount val="2"/>
                <c:pt idx="0">
                  <c:v>44.8</c:v>
                </c:pt>
                <c:pt idx="1">
                  <c:v>44.5</c:v>
                </c:pt>
              </c:numCache>
            </c:numRef>
          </c:xVal>
          <c:yVal>
            <c:numRef>
              <c:f>'(γ) με SCS'!$S$6:$S$7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2"/>
          <c:marker>
            <c:symbol val="circle"/>
            <c:size val="4"/>
          </c:marker>
          <c:xVal>
            <c:numRef>
              <c:f>'(γ) με SCS'!$M$6:$M$46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'(γ) με SCS'!$R$6:$R$46</c:f>
              <c:numCache>
                <c:formatCode>General</c:formatCode>
                <c:ptCount val="41"/>
                <c:pt idx="0">
                  <c:v>44.8</c:v>
                </c:pt>
                <c:pt idx="1">
                  <c:v>44.5</c:v>
                </c:pt>
                <c:pt idx="2">
                  <c:v>44.3</c:v>
                </c:pt>
                <c:pt idx="3">
                  <c:v>44</c:v>
                </c:pt>
                <c:pt idx="4">
                  <c:v>43.7</c:v>
                </c:pt>
                <c:pt idx="5">
                  <c:v>43.5</c:v>
                </c:pt>
                <c:pt idx="6">
                  <c:v>43.2</c:v>
                </c:pt>
                <c:pt idx="7">
                  <c:v>43</c:v>
                </c:pt>
                <c:pt idx="8">
                  <c:v>42.7</c:v>
                </c:pt>
                <c:pt idx="9">
                  <c:v>42.5</c:v>
                </c:pt>
                <c:pt idx="10">
                  <c:v>46</c:v>
                </c:pt>
                <c:pt idx="11">
                  <c:v>49.9</c:v>
                </c:pt>
                <c:pt idx="12">
                  <c:v>54</c:v>
                </c:pt>
                <c:pt idx="13">
                  <c:v>60.884999999999998</c:v>
                </c:pt>
                <c:pt idx="14">
                  <c:v>67.77</c:v>
                </c:pt>
                <c:pt idx="15">
                  <c:v>74.655000000000001</c:v>
                </c:pt>
                <c:pt idx="16">
                  <c:v>81.540000000000006</c:v>
                </c:pt>
                <c:pt idx="17">
                  <c:v>88.425000000000011</c:v>
                </c:pt>
                <c:pt idx="18">
                  <c:v>95.310000000000016</c:v>
                </c:pt>
                <c:pt idx="19">
                  <c:v>102.19500000000002</c:v>
                </c:pt>
                <c:pt idx="20">
                  <c:v>109.08000000000003</c:v>
                </c:pt>
                <c:pt idx="21">
                  <c:v>115.96500000000003</c:v>
                </c:pt>
                <c:pt idx="22">
                  <c:v>122.85000000000004</c:v>
                </c:pt>
                <c:pt idx="23">
                  <c:v>129.73500000000004</c:v>
                </c:pt>
                <c:pt idx="24">
                  <c:v>136.62000000000003</c:v>
                </c:pt>
                <c:pt idx="25">
                  <c:v>143.50500000000002</c:v>
                </c:pt>
                <c:pt idx="26">
                  <c:v>150.39000000000001</c:v>
                </c:pt>
                <c:pt idx="27">
                  <c:v>157.27500000000001</c:v>
                </c:pt>
                <c:pt idx="28">
                  <c:v>164.16</c:v>
                </c:pt>
                <c:pt idx="29">
                  <c:v>171.04499999999999</c:v>
                </c:pt>
                <c:pt idx="30">
                  <c:v>177.92999999999998</c:v>
                </c:pt>
                <c:pt idx="31">
                  <c:v>184.81499999999997</c:v>
                </c:pt>
                <c:pt idx="32">
                  <c:v>191.69999999999996</c:v>
                </c:pt>
                <c:pt idx="33">
                  <c:v>181.7</c:v>
                </c:pt>
                <c:pt idx="34">
                  <c:v>172.1</c:v>
                </c:pt>
                <c:pt idx="35">
                  <c:v>163.4</c:v>
                </c:pt>
                <c:pt idx="36">
                  <c:v>155</c:v>
                </c:pt>
                <c:pt idx="37">
                  <c:v>143.69999999999999</c:v>
                </c:pt>
                <c:pt idx="38">
                  <c:v>134.6</c:v>
                </c:pt>
                <c:pt idx="39">
                  <c:v>126.3</c:v>
                </c:pt>
                <c:pt idx="40">
                  <c:v>118.8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04256"/>
        <c:axId val="170305792"/>
      </c:scatterChart>
      <c:valAx>
        <c:axId val="170304256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70305792"/>
        <c:crosses val="autoZero"/>
        <c:crossBetween val="midCat"/>
      </c:valAx>
      <c:valAx>
        <c:axId val="17030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304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11</xdr:col>
      <xdr:colOff>171451</xdr:colOff>
      <xdr:row>23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24</xdr:row>
      <xdr:rowOff>133349</xdr:rowOff>
    </xdr:from>
    <xdr:to>
      <xdr:col>11</xdr:col>
      <xdr:colOff>180975</xdr:colOff>
      <xdr:row>45</xdr:row>
      <xdr:rowOff>28574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161925</xdr:colOff>
      <xdr:row>3</xdr:row>
      <xdr:rowOff>76200</xdr:rowOff>
    </xdr:from>
    <xdr:to>
      <xdr:col>34</xdr:col>
      <xdr:colOff>257175</xdr:colOff>
      <xdr:row>23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8</xdr:col>
      <xdr:colOff>556040</xdr:colOff>
      <xdr:row>25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5432840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0</xdr:row>
      <xdr:rowOff>171450</xdr:rowOff>
    </xdr:from>
    <xdr:to>
      <xdr:col>11</xdr:col>
      <xdr:colOff>295276</xdr:colOff>
      <xdr:row>23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142874</xdr:rowOff>
    </xdr:from>
    <xdr:to>
      <xdr:col>11</xdr:col>
      <xdr:colOff>95250</xdr:colOff>
      <xdr:row>46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171450</xdr:rowOff>
    </xdr:from>
    <xdr:to>
      <xdr:col>11</xdr:col>
      <xdr:colOff>295276</xdr:colOff>
      <xdr:row>23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142874</xdr:rowOff>
    </xdr:from>
    <xdr:to>
      <xdr:col>11</xdr:col>
      <xdr:colOff>95250</xdr:colOff>
      <xdr:row>46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171450</xdr:rowOff>
    </xdr:from>
    <xdr:to>
      <xdr:col>11</xdr:col>
      <xdr:colOff>295276</xdr:colOff>
      <xdr:row>23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142874</xdr:rowOff>
    </xdr:from>
    <xdr:to>
      <xdr:col>11</xdr:col>
      <xdr:colOff>95250</xdr:colOff>
      <xdr:row>46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471570</xdr:colOff>
          <xdr:row>0</xdr:row>
          <xdr:rowOff>180976</xdr:rowOff>
        </xdr:from>
        <xdr:to>
          <xdr:col>34</xdr:col>
          <xdr:colOff>400049</xdr:colOff>
          <xdr:row>4</xdr:row>
          <xdr:rowOff>180976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200025</xdr:colOff>
          <xdr:row>5</xdr:row>
          <xdr:rowOff>152401</xdr:rowOff>
        </xdr:from>
        <xdr:to>
          <xdr:col>35</xdr:col>
          <xdr:colOff>161043</xdr:colOff>
          <xdr:row>8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T46"/>
  <sheetViews>
    <sheetView workbookViewId="0">
      <selection activeCell="L26" sqref="L26"/>
    </sheetView>
  </sheetViews>
  <sheetFormatPr defaultRowHeight="15" x14ac:dyDescent="0.25"/>
  <cols>
    <col min="12" max="12" width="9.140625" style="1"/>
    <col min="13" max="13" width="12.85546875" style="1" bestFit="1" customWidth="1"/>
    <col min="14" max="14" width="9.140625" style="1"/>
    <col min="16" max="16" width="12.5703125" style="1" customWidth="1"/>
    <col min="17" max="17" width="15" style="1" bestFit="1" customWidth="1"/>
    <col min="19" max="19" width="13.5703125" bestFit="1" customWidth="1"/>
    <col min="20" max="20" width="9.140625" style="1"/>
  </cols>
  <sheetData>
    <row r="1" spans="13:19" x14ac:dyDescent="0.25">
      <c r="M1" s="1" t="s">
        <v>17</v>
      </c>
      <c r="N1" s="1">
        <v>870</v>
      </c>
    </row>
    <row r="2" spans="13:19" x14ac:dyDescent="0.25">
      <c r="M2" s="1" t="s">
        <v>13</v>
      </c>
      <c r="N2" s="1">
        <v>1</v>
      </c>
      <c r="O2" s="1"/>
      <c r="Q2" s="1" t="s">
        <v>10</v>
      </c>
      <c r="R2">
        <f>(O38-O18)/(M38-M18)</f>
        <v>6.8849999999999998</v>
      </c>
    </row>
    <row r="3" spans="13:19" x14ac:dyDescent="0.25">
      <c r="M3" s="1" t="s">
        <v>14</v>
      </c>
      <c r="N3" s="1">
        <v>3600</v>
      </c>
      <c r="O3" s="1"/>
    </row>
    <row r="4" spans="13:19" x14ac:dyDescent="0.25">
      <c r="O4" s="1"/>
      <c r="R4" s="3"/>
      <c r="S4" s="2"/>
    </row>
    <row r="5" spans="13:19" x14ac:dyDescent="0.25">
      <c r="M5" s="1" t="s">
        <v>4</v>
      </c>
      <c r="N5" s="1" t="s">
        <v>5</v>
      </c>
      <c r="O5" s="1" t="s">
        <v>6</v>
      </c>
      <c r="P5" s="1" t="s">
        <v>7</v>
      </c>
      <c r="Q5" s="1" t="s">
        <v>8</v>
      </c>
      <c r="R5" s="2" t="s">
        <v>9</v>
      </c>
      <c r="S5" s="2" t="s">
        <v>11</v>
      </c>
    </row>
    <row r="6" spans="13:19" x14ac:dyDescent="0.25">
      <c r="M6" s="1">
        <v>0</v>
      </c>
      <c r="O6" s="1">
        <v>44.8</v>
      </c>
      <c r="Q6" s="1">
        <f>LN(O6)</f>
        <v>3.8022081394209395</v>
      </c>
      <c r="R6" s="2">
        <f>O6</f>
        <v>44.8</v>
      </c>
      <c r="S6" s="2">
        <f>O6-R6</f>
        <v>0</v>
      </c>
    </row>
    <row r="7" spans="13:19" x14ac:dyDescent="0.25">
      <c r="M7" s="1">
        <f>1+M6</f>
        <v>1</v>
      </c>
      <c r="N7" s="1">
        <v>0</v>
      </c>
      <c r="O7" s="1">
        <v>44.5</v>
      </c>
      <c r="P7" s="1">
        <f t="shared" ref="P7:P46" si="0">N7/$N$2</f>
        <v>0</v>
      </c>
      <c r="Q7" s="1">
        <f t="shared" ref="Q7:Q46" si="1">LN(O7)</f>
        <v>3.7954891891721947</v>
      </c>
      <c r="R7" s="2">
        <f t="shared" ref="R7:R18" si="2">O7</f>
        <v>44.5</v>
      </c>
      <c r="S7" s="2">
        <f t="shared" ref="S7:S46" si="3">O7-R7</f>
        <v>0</v>
      </c>
    </row>
    <row r="8" spans="13:19" x14ac:dyDescent="0.25">
      <c r="M8" s="1">
        <f t="shared" ref="M8:M46" si="4">1+M7</f>
        <v>2</v>
      </c>
      <c r="N8" s="1">
        <v>1</v>
      </c>
      <c r="O8" s="1">
        <v>44.3</v>
      </c>
      <c r="P8" s="1">
        <f t="shared" si="0"/>
        <v>1</v>
      </c>
      <c r="Q8" s="1">
        <f t="shared" si="1"/>
        <v>3.7909846770510898</v>
      </c>
      <c r="R8" s="2">
        <f t="shared" si="2"/>
        <v>44.3</v>
      </c>
      <c r="S8" s="2">
        <f t="shared" si="3"/>
        <v>0</v>
      </c>
    </row>
    <row r="9" spans="13:19" x14ac:dyDescent="0.25">
      <c r="M9" s="1">
        <f t="shared" si="4"/>
        <v>3</v>
      </c>
      <c r="N9" s="1">
        <v>3.9</v>
      </c>
      <c r="O9" s="1">
        <v>44</v>
      </c>
      <c r="P9" s="1">
        <f t="shared" si="0"/>
        <v>3.9</v>
      </c>
      <c r="Q9" s="1">
        <f t="shared" si="1"/>
        <v>3.784189633918261</v>
      </c>
      <c r="R9" s="2">
        <f t="shared" si="2"/>
        <v>44</v>
      </c>
      <c r="S9" s="2">
        <f t="shared" si="3"/>
        <v>0</v>
      </c>
    </row>
    <row r="10" spans="13:19" x14ac:dyDescent="0.25">
      <c r="M10" s="1">
        <f t="shared" si="4"/>
        <v>4</v>
      </c>
      <c r="N10" s="1">
        <v>0.3</v>
      </c>
      <c r="O10" s="1">
        <v>43.7</v>
      </c>
      <c r="P10" s="1">
        <f t="shared" si="0"/>
        <v>0.3</v>
      </c>
      <c r="Q10" s="1">
        <f t="shared" si="1"/>
        <v>3.7773481021015445</v>
      </c>
      <c r="R10" s="2">
        <f t="shared" si="2"/>
        <v>43.7</v>
      </c>
      <c r="S10" s="2">
        <f t="shared" si="3"/>
        <v>0</v>
      </c>
    </row>
    <row r="11" spans="13:19" x14ac:dyDescent="0.25">
      <c r="M11" s="1">
        <f t="shared" si="4"/>
        <v>5</v>
      </c>
      <c r="N11" s="1">
        <v>0.8</v>
      </c>
      <c r="O11" s="1">
        <v>43.5</v>
      </c>
      <c r="P11" s="1">
        <f t="shared" si="0"/>
        <v>0.8</v>
      </c>
      <c r="Q11" s="1">
        <f t="shared" si="1"/>
        <v>3.7727609380946383</v>
      </c>
      <c r="R11" s="2">
        <f t="shared" si="2"/>
        <v>43.5</v>
      </c>
      <c r="S11" s="2">
        <f t="shared" si="3"/>
        <v>0</v>
      </c>
    </row>
    <row r="12" spans="13:19" x14ac:dyDescent="0.25">
      <c r="M12" s="1">
        <f t="shared" si="4"/>
        <v>6</v>
      </c>
      <c r="N12" s="1">
        <v>1.8</v>
      </c>
      <c r="O12" s="1">
        <v>43.2</v>
      </c>
      <c r="P12" s="1">
        <f t="shared" si="0"/>
        <v>1.8</v>
      </c>
      <c r="Q12" s="1">
        <f t="shared" si="1"/>
        <v>3.7658404952500648</v>
      </c>
      <c r="R12" s="2">
        <f t="shared" si="2"/>
        <v>43.2</v>
      </c>
      <c r="S12" s="2">
        <f t="shared" si="3"/>
        <v>0</v>
      </c>
    </row>
    <row r="13" spans="13:19" x14ac:dyDescent="0.25">
      <c r="M13" s="1">
        <f t="shared" si="4"/>
        <v>7</v>
      </c>
      <c r="N13" s="1">
        <v>2.2999999999999998</v>
      </c>
      <c r="O13" s="1">
        <v>43</v>
      </c>
      <c r="P13" s="1">
        <f t="shared" si="0"/>
        <v>2.2999999999999998</v>
      </c>
      <c r="Q13" s="1">
        <f t="shared" si="1"/>
        <v>3.7612001156935624</v>
      </c>
      <c r="R13" s="2">
        <f t="shared" si="2"/>
        <v>43</v>
      </c>
      <c r="S13" s="2">
        <f t="shared" si="3"/>
        <v>0</v>
      </c>
    </row>
    <row r="14" spans="13:19" x14ac:dyDescent="0.25">
      <c r="M14" s="1">
        <f t="shared" si="4"/>
        <v>8</v>
      </c>
      <c r="N14" s="1">
        <v>1.5</v>
      </c>
      <c r="O14" s="1">
        <v>42.7</v>
      </c>
      <c r="P14" s="1">
        <f t="shared" si="0"/>
        <v>1.5</v>
      </c>
      <c r="Q14" s="1">
        <f t="shared" si="1"/>
        <v>3.7541989202345789</v>
      </c>
      <c r="R14" s="2">
        <f t="shared" si="2"/>
        <v>42.7</v>
      </c>
      <c r="S14" s="2">
        <f t="shared" si="3"/>
        <v>0</v>
      </c>
    </row>
    <row r="15" spans="13:19" x14ac:dyDescent="0.25">
      <c r="M15" s="1">
        <f t="shared" si="4"/>
        <v>9</v>
      </c>
      <c r="N15" s="1">
        <v>2.8</v>
      </c>
      <c r="O15" s="1">
        <v>42.5</v>
      </c>
      <c r="P15" s="1">
        <f t="shared" si="0"/>
        <v>2.8</v>
      </c>
      <c r="Q15" s="1">
        <f t="shared" si="1"/>
        <v>3.7495040759303713</v>
      </c>
      <c r="R15" s="2">
        <f t="shared" si="2"/>
        <v>42.5</v>
      </c>
      <c r="S15" s="2">
        <f t="shared" si="3"/>
        <v>0</v>
      </c>
    </row>
    <row r="16" spans="13:19" x14ac:dyDescent="0.25">
      <c r="M16" s="1">
        <f t="shared" si="4"/>
        <v>10</v>
      </c>
      <c r="N16" s="1">
        <v>1.2</v>
      </c>
      <c r="O16" s="1">
        <v>46</v>
      </c>
      <c r="P16" s="1">
        <f t="shared" si="0"/>
        <v>1.2</v>
      </c>
      <c r="Q16" s="1">
        <f t="shared" si="1"/>
        <v>3.8286413964890951</v>
      </c>
      <c r="R16" s="2">
        <f t="shared" si="2"/>
        <v>46</v>
      </c>
      <c r="S16" s="2">
        <f t="shared" si="3"/>
        <v>0</v>
      </c>
    </row>
    <row r="17" spans="13:19" x14ac:dyDescent="0.25">
      <c r="M17" s="1">
        <f t="shared" si="4"/>
        <v>11</v>
      </c>
      <c r="N17" s="1">
        <v>2.4</v>
      </c>
      <c r="O17" s="1">
        <v>49.9</v>
      </c>
      <c r="P17" s="1">
        <f t="shared" si="0"/>
        <v>2.4</v>
      </c>
      <c r="Q17" s="1">
        <f t="shared" si="1"/>
        <v>3.9100210027574729</v>
      </c>
      <c r="R17" s="2">
        <f t="shared" si="2"/>
        <v>49.9</v>
      </c>
      <c r="S17" s="2">
        <f t="shared" si="3"/>
        <v>0</v>
      </c>
    </row>
    <row r="18" spans="13:19" x14ac:dyDescent="0.25">
      <c r="M18" s="4">
        <f t="shared" si="4"/>
        <v>12</v>
      </c>
      <c r="N18" s="4">
        <v>6.3</v>
      </c>
      <c r="O18" s="4">
        <v>54</v>
      </c>
      <c r="P18" s="1">
        <f t="shared" si="0"/>
        <v>6.3</v>
      </c>
      <c r="Q18" s="4">
        <f t="shared" si="1"/>
        <v>3.9889840465642745</v>
      </c>
      <c r="R18" s="2">
        <f t="shared" si="2"/>
        <v>54</v>
      </c>
      <c r="S18" s="2">
        <f t="shared" si="3"/>
        <v>0</v>
      </c>
    </row>
    <row r="19" spans="13:19" x14ac:dyDescent="0.25">
      <c r="M19" s="1">
        <f t="shared" si="4"/>
        <v>13</v>
      </c>
      <c r="N19" s="1">
        <v>8</v>
      </c>
      <c r="O19" s="1">
        <v>102</v>
      </c>
      <c r="P19" s="1">
        <f t="shared" si="0"/>
        <v>8</v>
      </c>
      <c r="Q19" s="1">
        <f t="shared" si="1"/>
        <v>4.6249728132842707</v>
      </c>
      <c r="R19" s="2">
        <f t="shared" ref="R19:R38" si="5">R18+$R$2*$N$2</f>
        <v>60.884999999999998</v>
      </c>
      <c r="S19" s="2">
        <f t="shared" si="3"/>
        <v>41.115000000000002</v>
      </c>
    </row>
    <row r="20" spans="13:19" x14ac:dyDescent="0.25">
      <c r="M20" s="1">
        <f t="shared" si="4"/>
        <v>14</v>
      </c>
      <c r="N20" s="1">
        <v>8</v>
      </c>
      <c r="O20" s="1">
        <v>169</v>
      </c>
      <c r="P20" s="1">
        <f t="shared" si="0"/>
        <v>8</v>
      </c>
      <c r="Q20" s="1">
        <f t="shared" si="1"/>
        <v>5.1298987149230735</v>
      </c>
      <c r="R20" s="2">
        <f t="shared" si="5"/>
        <v>67.77</v>
      </c>
      <c r="S20" s="2">
        <f t="shared" si="3"/>
        <v>101.23</v>
      </c>
    </row>
    <row r="21" spans="13:19" x14ac:dyDescent="0.25">
      <c r="M21" s="1">
        <f t="shared" si="4"/>
        <v>15</v>
      </c>
      <c r="N21" s="1">
        <v>5.3</v>
      </c>
      <c r="O21" s="1">
        <v>252.8</v>
      </c>
      <c r="P21" s="1">
        <f t="shared" si="0"/>
        <v>5.3</v>
      </c>
      <c r="Q21" s="1">
        <f t="shared" si="1"/>
        <v>5.5325986622727026</v>
      </c>
      <c r="R21" s="2">
        <f t="shared" si="5"/>
        <v>74.655000000000001</v>
      </c>
      <c r="S21" s="2">
        <f t="shared" si="3"/>
        <v>178.14500000000001</v>
      </c>
    </row>
    <row r="22" spans="13:19" x14ac:dyDescent="0.25">
      <c r="M22" s="1">
        <f t="shared" si="4"/>
        <v>16</v>
      </c>
      <c r="N22" s="1">
        <v>4.0999999999999996</v>
      </c>
      <c r="O22" s="1">
        <v>338.7</v>
      </c>
      <c r="P22" s="1">
        <f t="shared" si="0"/>
        <v>4.0999999999999996</v>
      </c>
      <c r="Q22" s="1">
        <f t="shared" si="1"/>
        <v>5.8251147598237258</v>
      </c>
      <c r="R22" s="2">
        <f t="shared" si="5"/>
        <v>81.540000000000006</v>
      </c>
      <c r="S22" s="2">
        <f t="shared" si="3"/>
        <v>257.15999999999997</v>
      </c>
    </row>
    <row r="23" spans="13:19" x14ac:dyDescent="0.25">
      <c r="M23" s="1">
        <f t="shared" si="4"/>
        <v>17</v>
      </c>
      <c r="N23" s="1">
        <v>2.8</v>
      </c>
      <c r="O23" s="1">
        <v>533.29999999999995</v>
      </c>
      <c r="P23" s="1">
        <f t="shared" si="0"/>
        <v>2.8</v>
      </c>
      <c r="Q23" s="1">
        <f t="shared" si="1"/>
        <v>6.2790841176065566</v>
      </c>
      <c r="R23" s="2">
        <f t="shared" si="5"/>
        <v>88.425000000000011</v>
      </c>
      <c r="S23" s="2">
        <f t="shared" si="3"/>
        <v>444.87499999999994</v>
      </c>
    </row>
    <row r="24" spans="13:19" x14ac:dyDescent="0.25">
      <c r="M24" s="1">
        <f t="shared" si="4"/>
        <v>18</v>
      </c>
      <c r="N24" s="1">
        <v>5.0999999999999996</v>
      </c>
      <c r="O24" s="1">
        <v>755.2</v>
      </c>
      <c r="P24" s="1">
        <f t="shared" si="0"/>
        <v>5.0999999999999996</v>
      </c>
      <c r="Q24" s="1">
        <f t="shared" si="1"/>
        <v>6.6269826148312907</v>
      </c>
      <c r="R24" s="2">
        <f t="shared" si="5"/>
        <v>95.310000000000016</v>
      </c>
      <c r="S24" s="2">
        <f t="shared" si="3"/>
        <v>659.89</v>
      </c>
    </row>
    <row r="25" spans="13:19" x14ac:dyDescent="0.25">
      <c r="M25" s="1">
        <f t="shared" si="4"/>
        <v>19</v>
      </c>
      <c r="N25" s="1">
        <v>4.2</v>
      </c>
      <c r="O25" s="1">
        <v>1001.4</v>
      </c>
      <c r="P25" s="1">
        <f t="shared" si="0"/>
        <v>4.2</v>
      </c>
      <c r="Q25" s="1">
        <f t="shared" si="1"/>
        <v>6.9091542998958442</v>
      </c>
      <c r="R25" s="2">
        <f t="shared" si="5"/>
        <v>102.19500000000002</v>
      </c>
      <c r="S25" s="2">
        <f t="shared" si="3"/>
        <v>899.20499999999993</v>
      </c>
    </row>
    <row r="26" spans="13:19" x14ac:dyDescent="0.25">
      <c r="M26" s="1">
        <f t="shared" si="4"/>
        <v>20</v>
      </c>
      <c r="N26" s="1">
        <v>0.4</v>
      </c>
      <c r="O26" s="1">
        <v>818</v>
      </c>
      <c r="P26" s="1">
        <f t="shared" si="0"/>
        <v>0.4</v>
      </c>
      <c r="Q26" s="1">
        <f t="shared" si="1"/>
        <v>6.7068623366027467</v>
      </c>
      <c r="R26" s="2">
        <f t="shared" si="5"/>
        <v>109.08000000000003</v>
      </c>
      <c r="S26" s="2">
        <f t="shared" si="3"/>
        <v>708.92</v>
      </c>
    </row>
    <row r="27" spans="13:19" x14ac:dyDescent="0.25">
      <c r="M27" s="1">
        <f t="shared" si="4"/>
        <v>21</v>
      </c>
      <c r="N27" s="1">
        <v>0.8</v>
      </c>
      <c r="O27" s="1">
        <v>735.4</v>
      </c>
      <c r="P27" s="1">
        <f t="shared" si="0"/>
        <v>0.8</v>
      </c>
      <c r="Q27" s="1">
        <f t="shared" si="1"/>
        <v>6.6004145688671718</v>
      </c>
      <c r="R27" s="2">
        <f t="shared" si="5"/>
        <v>115.96500000000003</v>
      </c>
      <c r="S27" s="2">
        <f t="shared" si="3"/>
        <v>619.43499999999995</v>
      </c>
    </row>
    <row r="28" spans="13:19" x14ac:dyDescent="0.25">
      <c r="M28" s="1">
        <f t="shared" si="4"/>
        <v>22</v>
      </c>
      <c r="N28" s="1">
        <v>0.2</v>
      </c>
      <c r="O28" s="1">
        <v>657.9</v>
      </c>
      <c r="P28" s="1">
        <f t="shared" si="0"/>
        <v>0.2</v>
      </c>
      <c r="Q28" s="1">
        <f t="shared" si="1"/>
        <v>6.4890529440919522</v>
      </c>
      <c r="R28" s="2">
        <f t="shared" si="5"/>
        <v>122.85000000000004</v>
      </c>
      <c r="S28" s="2">
        <f t="shared" si="3"/>
        <v>535.04999999999995</v>
      </c>
    </row>
    <row r="29" spans="13:19" x14ac:dyDescent="0.25">
      <c r="M29" s="1">
        <f t="shared" si="4"/>
        <v>23</v>
      </c>
      <c r="N29" s="1">
        <v>0.1</v>
      </c>
      <c r="O29" s="1">
        <v>581.29999999999995</v>
      </c>
      <c r="P29" s="1">
        <f t="shared" si="0"/>
        <v>0.1</v>
      </c>
      <c r="Q29" s="1">
        <f t="shared" si="1"/>
        <v>6.3652669747073052</v>
      </c>
      <c r="R29" s="2">
        <f t="shared" si="5"/>
        <v>129.73500000000004</v>
      </c>
      <c r="S29" s="2">
        <f t="shared" si="3"/>
        <v>451.56499999999994</v>
      </c>
    </row>
    <row r="30" spans="13:19" x14ac:dyDescent="0.25">
      <c r="M30" s="1">
        <f t="shared" si="4"/>
        <v>24</v>
      </c>
      <c r="N30" s="1">
        <v>0.6</v>
      </c>
      <c r="O30" s="1">
        <v>507.9</v>
      </c>
      <c r="P30" s="1">
        <f t="shared" si="0"/>
        <v>0.6</v>
      </c>
      <c r="Q30" s="1">
        <f t="shared" si="1"/>
        <v>6.2302845778071996</v>
      </c>
      <c r="R30" s="2">
        <f t="shared" si="5"/>
        <v>136.62000000000003</v>
      </c>
      <c r="S30" s="2">
        <f t="shared" si="3"/>
        <v>371.28</v>
      </c>
    </row>
    <row r="31" spans="13:19" x14ac:dyDescent="0.25">
      <c r="M31" s="1">
        <f t="shared" si="4"/>
        <v>25</v>
      </c>
      <c r="N31" s="1">
        <v>1</v>
      </c>
      <c r="O31" s="1">
        <v>440.7</v>
      </c>
      <c r="P31" s="1">
        <f t="shared" si="0"/>
        <v>1</v>
      </c>
      <c r="Q31" s="1">
        <f t="shared" si="1"/>
        <v>6.0883643718479412</v>
      </c>
      <c r="R31" s="2">
        <f t="shared" si="5"/>
        <v>143.50500000000002</v>
      </c>
      <c r="S31" s="2">
        <f t="shared" si="3"/>
        <v>297.19499999999994</v>
      </c>
    </row>
    <row r="32" spans="13:19" x14ac:dyDescent="0.25">
      <c r="M32" s="1">
        <f t="shared" si="4"/>
        <v>26</v>
      </c>
      <c r="N32" s="1">
        <v>0</v>
      </c>
      <c r="O32" s="1">
        <v>374.3</v>
      </c>
      <c r="P32" s="1">
        <f t="shared" si="0"/>
        <v>0</v>
      </c>
      <c r="Q32" s="1">
        <f t="shared" si="1"/>
        <v>5.9250576149103837</v>
      </c>
      <c r="R32" s="2">
        <f t="shared" si="5"/>
        <v>150.39000000000001</v>
      </c>
      <c r="S32" s="2">
        <f t="shared" si="3"/>
        <v>223.91</v>
      </c>
    </row>
    <row r="33" spans="13:19" x14ac:dyDescent="0.25">
      <c r="M33" s="1">
        <f t="shared" si="4"/>
        <v>27</v>
      </c>
      <c r="N33" s="1">
        <v>0</v>
      </c>
      <c r="O33" s="1">
        <v>342.3</v>
      </c>
      <c r="P33" s="1">
        <f t="shared" si="0"/>
        <v>0</v>
      </c>
      <c r="Q33" s="1">
        <f t="shared" si="1"/>
        <v>5.8356875455361399</v>
      </c>
      <c r="R33" s="2">
        <f t="shared" si="5"/>
        <v>157.27500000000001</v>
      </c>
      <c r="S33" s="2">
        <f t="shared" si="3"/>
        <v>185.02500000000001</v>
      </c>
    </row>
    <row r="34" spans="13:19" x14ac:dyDescent="0.25">
      <c r="M34" s="1">
        <f t="shared" si="4"/>
        <v>28</v>
      </c>
      <c r="N34" s="1">
        <v>0</v>
      </c>
      <c r="O34" s="1">
        <v>312.3</v>
      </c>
      <c r="P34" s="1">
        <f t="shared" si="0"/>
        <v>0</v>
      </c>
      <c r="Q34" s="1">
        <f t="shared" si="1"/>
        <v>5.7439642642890325</v>
      </c>
      <c r="R34" s="2">
        <f t="shared" si="5"/>
        <v>164.16</v>
      </c>
      <c r="S34" s="2">
        <f t="shared" si="3"/>
        <v>148.14000000000001</v>
      </c>
    </row>
    <row r="35" spans="13:19" x14ac:dyDescent="0.25">
      <c r="M35" s="1">
        <f t="shared" si="4"/>
        <v>29</v>
      </c>
      <c r="N35" s="1">
        <v>0</v>
      </c>
      <c r="O35" s="1">
        <v>281.5</v>
      </c>
      <c r="P35" s="1">
        <f t="shared" si="0"/>
        <v>0</v>
      </c>
      <c r="Q35" s="1">
        <f t="shared" si="1"/>
        <v>5.6401324475797452</v>
      </c>
      <c r="R35" s="2">
        <f t="shared" si="5"/>
        <v>171.04499999999999</v>
      </c>
      <c r="S35" s="2">
        <f t="shared" si="3"/>
        <v>110.45500000000001</v>
      </c>
    </row>
    <row r="36" spans="13:19" x14ac:dyDescent="0.25">
      <c r="M36" s="1">
        <f t="shared" si="4"/>
        <v>30</v>
      </c>
      <c r="N36" s="1">
        <v>0</v>
      </c>
      <c r="O36" s="1">
        <v>251.1</v>
      </c>
      <c r="P36" s="1">
        <f t="shared" si="0"/>
        <v>0</v>
      </c>
      <c r="Q36" s="1">
        <f t="shared" si="1"/>
        <v>5.5258512661635395</v>
      </c>
      <c r="R36" s="2">
        <f t="shared" si="5"/>
        <v>177.92999999999998</v>
      </c>
      <c r="S36" s="2">
        <f t="shared" si="3"/>
        <v>73.170000000000016</v>
      </c>
    </row>
    <row r="37" spans="13:19" x14ac:dyDescent="0.25">
      <c r="M37" s="1">
        <f t="shared" si="4"/>
        <v>31</v>
      </c>
      <c r="N37" s="1">
        <v>0</v>
      </c>
      <c r="O37" s="1">
        <v>222.4</v>
      </c>
      <c r="P37" s="1">
        <f t="shared" si="0"/>
        <v>0</v>
      </c>
      <c r="Q37" s="1">
        <f t="shared" si="1"/>
        <v>5.4044775623764272</v>
      </c>
      <c r="R37" s="2">
        <f t="shared" si="5"/>
        <v>184.81499999999997</v>
      </c>
      <c r="S37" s="2">
        <f t="shared" si="3"/>
        <v>37.585000000000036</v>
      </c>
    </row>
    <row r="38" spans="13:19" x14ac:dyDescent="0.25">
      <c r="M38" s="4">
        <f t="shared" si="4"/>
        <v>32</v>
      </c>
      <c r="N38" s="4">
        <v>0</v>
      </c>
      <c r="O38" s="4">
        <v>191.7</v>
      </c>
      <c r="P38" s="1">
        <f t="shared" si="0"/>
        <v>0</v>
      </c>
      <c r="Q38" s="4">
        <f t="shared" si="1"/>
        <v>5.2559316500515987</v>
      </c>
      <c r="R38" s="2">
        <f t="shared" si="5"/>
        <v>191.69999999999996</v>
      </c>
      <c r="S38" s="2">
        <f t="shared" si="3"/>
        <v>0</v>
      </c>
    </row>
    <row r="39" spans="13:19" x14ac:dyDescent="0.25">
      <c r="M39" s="2">
        <f>1+M38</f>
        <v>33</v>
      </c>
      <c r="N39" s="2">
        <v>0</v>
      </c>
      <c r="O39" s="2">
        <v>181.7</v>
      </c>
      <c r="P39" s="1">
        <f t="shared" si="0"/>
        <v>0</v>
      </c>
      <c r="Q39" s="2">
        <f t="shared" si="1"/>
        <v>5.2023569754021253</v>
      </c>
      <c r="R39" s="2">
        <f>O39</f>
        <v>181.7</v>
      </c>
      <c r="S39" s="2">
        <f t="shared" si="3"/>
        <v>0</v>
      </c>
    </row>
    <row r="40" spans="13:19" x14ac:dyDescent="0.25">
      <c r="M40" s="2">
        <f t="shared" si="4"/>
        <v>34</v>
      </c>
      <c r="N40" s="2">
        <v>0</v>
      </c>
      <c r="O40" s="2">
        <v>172.1</v>
      </c>
      <c r="P40" s="1">
        <f t="shared" si="0"/>
        <v>0</v>
      </c>
      <c r="Q40" s="2">
        <f t="shared" si="1"/>
        <v>5.1480757032174935</v>
      </c>
      <c r="R40" s="2">
        <f t="shared" ref="R40:R46" si="6">O40</f>
        <v>172.1</v>
      </c>
      <c r="S40" s="2">
        <f t="shared" si="3"/>
        <v>0</v>
      </c>
    </row>
    <row r="41" spans="13:19" x14ac:dyDescent="0.25">
      <c r="M41" s="2">
        <f t="shared" si="4"/>
        <v>35</v>
      </c>
      <c r="N41" s="2">
        <v>0</v>
      </c>
      <c r="O41" s="2">
        <v>163.4</v>
      </c>
      <c r="P41" s="1">
        <f t="shared" si="0"/>
        <v>0</v>
      </c>
      <c r="Q41" s="2">
        <f t="shared" si="1"/>
        <v>5.0962011824259026</v>
      </c>
      <c r="R41" s="2">
        <f t="shared" si="6"/>
        <v>163.4</v>
      </c>
      <c r="S41" s="2">
        <f t="shared" si="3"/>
        <v>0</v>
      </c>
    </row>
    <row r="42" spans="13:19" x14ac:dyDescent="0.25">
      <c r="M42" s="2">
        <f t="shared" si="4"/>
        <v>36</v>
      </c>
      <c r="N42" s="2">
        <v>0</v>
      </c>
      <c r="O42" s="2">
        <v>155</v>
      </c>
      <c r="P42" s="1">
        <f t="shared" si="0"/>
        <v>0</v>
      </c>
      <c r="Q42" s="2">
        <f t="shared" si="1"/>
        <v>5.0434251169192468</v>
      </c>
      <c r="R42" s="2">
        <f t="shared" si="6"/>
        <v>155</v>
      </c>
      <c r="S42" s="2">
        <f t="shared" si="3"/>
        <v>0</v>
      </c>
    </row>
    <row r="43" spans="13:19" x14ac:dyDescent="0.25">
      <c r="M43" s="2">
        <f t="shared" si="4"/>
        <v>37</v>
      </c>
      <c r="N43" s="2">
        <v>0</v>
      </c>
      <c r="O43" s="2">
        <v>143.69999999999999</v>
      </c>
      <c r="P43" s="1">
        <f t="shared" si="0"/>
        <v>0</v>
      </c>
      <c r="Q43" s="2">
        <f t="shared" si="1"/>
        <v>4.967727793084979</v>
      </c>
      <c r="R43" s="2">
        <f t="shared" si="6"/>
        <v>143.69999999999999</v>
      </c>
      <c r="S43" s="2">
        <f t="shared" si="3"/>
        <v>0</v>
      </c>
    </row>
    <row r="44" spans="13:19" x14ac:dyDescent="0.25">
      <c r="M44" s="2">
        <f t="shared" si="4"/>
        <v>38</v>
      </c>
      <c r="N44" s="2">
        <v>0</v>
      </c>
      <c r="O44" s="2">
        <v>134.6</v>
      </c>
      <c r="P44" s="1">
        <f t="shared" si="0"/>
        <v>0</v>
      </c>
      <c r="Q44" s="2">
        <f t="shared" si="1"/>
        <v>4.9023074172106273</v>
      </c>
      <c r="R44" s="2">
        <f t="shared" si="6"/>
        <v>134.6</v>
      </c>
      <c r="S44" s="2">
        <f t="shared" si="3"/>
        <v>0</v>
      </c>
    </row>
    <row r="45" spans="13:19" x14ac:dyDescent="0.25">
      <c r="M45" s="2">
        <f t="shared" si="4"/>
        <v>39</v>
      </c>
      <c r="N45" s="2">
        <v>0</v>
      </c>
      <c r="O45" s="2">
        <v>126.3</v>
      </c>
      <c r="P45" s="1">
        <f t="shared" si="0"/>
        <v>0</v>
      </c>
      <c r="Q45" s="2">
        <f t="shared" si="1"/>
        <v>4.8386600293564452</v>
      </c>
      <c r="R45" s="2">
        <f t="shared" si="6"/>
        <v>126.3</v>
      </c>
      <c r="S45" s="2">
        <f t="shared" si="3"/>
        <v>0</v>
      </c>
    </row>
    <row r="46" spans="13:19" x14ac:dyDescent="0.25">
      <c r="M46" s="2">
        <f t="shared" si="4"/>
        <v>40</v>
      </c>
      <c r="N46" s="2">
        <v>0</v>
      </c>
      <c r="O46" s="2">
        <v>118.8</v>
      </c>
      <c r="P46" s="1">
        <f t="shared" si="0"/>
        <v>0</v>
      </c>
      <c r="Q46" s="2">
        <f t="shared" si="1"/>
        <v>4.7774414069285447</v>
      </c>
      <c r="R46" s="2">
        <f t="shared" si="6"/>
        <v>118.8</v>
      </c>
      <c r="S46" s="2">
        <f t="shared" si="3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Y48"/>
  <sheetViews>
    <sheetView workbookViewId="0">
      <selection activeCell="W3" sqref="W3"/>
    </sheetView>
  </sheetViews>
  <sheetFormatPr defaultRowHeight="15" x14ac:dyDescent="0.25"/>
  <cols>
    <col min="12" max="12" width="9.140625" style="1"/>
    <col min="13" max="13" width="12.85546875" style="1" bestFit="1" customWidth="1"/>
    <col min="14" max="14" width="9.140625" style="1"/>
    <col min="16" max="16" width="12.5703125" style="1" customWidth="1"/>
    <col min="17" max="17" width="15" style="1" bestFit="1" customWidth="1"/>
    <col min="19" max="19" width="13.5703125" bestFit="1" customWidth="1"/>
    <col min="20" max="20" width="9.140625" style="1"/>
    <col min="21" max="21" width="10" bestFit="1" customWidth="1"/>
    <col min="23" max="23" width="9.140625" style="1"/>
    <col min="25" max="25" width="9.140625" style="1"/>
  </cols>
  <sheetData>
    <row r="1" spans="13:25" x14ac:dyDescent="0.25">
      <c r="M1" s="1" t="s">
        <v>16</v>
      </c>
      <c r="N1" s="1">
        <v>870</v>
      </c>
    </row>
    <row r="2" spans="13:25" x14ac:dyDescent="0.25">
      <c r="M2" s="1" t="s">
        <v>13</v>
      </c>
      <c r="N2" s="1">
        <v>1</v>
      </c>
      <c r="O2" s="1"/>
      <c r="Q2" s="1" t="s">
        <v>10</v>
      </c>
      <c r="R2">
        <f>(O38-O18)/(M38-M18)</f>
        <v>6.8849999999999998</v>
      </c>
    </row>
    <row r="3" spans="13:25" x14ac:dyDescent="0.25">
      <c r="M3" s="1" t="s">
        <v>14</v>
      </c>
      <c r="N3" s="1">
        <v>3600</v>
      </c>
      <c r="O3" s="1"/>
      <c r="U3" s="11" t="s">
        <v>28</v>
      </c>
    </row>
    <row r="4" spans="13:25" x14ac:dyDescent="0.25">
      <c r="O4" s="1"/>
      <c r="R4" s="3"/>
      <c r="S4" s="2" t="s">
        <v>12</v>
      </c>
      <c r="T4" s="1">
        <f>SUM(T19:T37)*$N$3</f>
        <v>22694399.999999993</v>
      </c>
      <c r="U4" s="5" t="s">
        <v>15</v>
      </c>
      <c r="V4" s="8">
        <f>T4/(N1*1000000)*1000</f>
        <v>26.0855172413793</v>
      </c>
    </row>
    <row r="5" spans="13:25" x14ac:dyDescent="0.25">
      <c r="M5" s="1" t="s">
        <v>4</v>
      </c>
      <c r="N5" s="1" t="s">
        <v>5</v>
      </c>
      <c r="O5" s="1" t="s">
        <v>6</v>
      </c>
      <c r="P5" s="1" t="s">
        <v>7</v>
      </c>
      <c r="Q5" s="1" t="s">
        <v>8</v>
      </c>
      <c r="R5" s="2" t="s">
        <v>9</v>
      </c>
      <c r="S5" s="2" t="s">
        <v>11</v>
      </c>
      <c r="W5" s="1" t="s">
        <v>1</v>
      </c>
      <c r="X5" s="1" t="s">
        <v>0</v>
      </c>
      <c r="Y5" s="1" t="s">
        <v>2</v>
      </c>
    </row>
    <row r="6" spans="13:25" x14ac:dyDescent="0.25">
      <c r="M6" s="1">
        <v>0</v>
      </c>
      <c r="O6" s="1">
        <v>44.8</v>
      </c>
      <c r="Q6" s="1">
        <f>LN(O6)</f>
        <v>3.8022081394209395</v>
      </c>
      <c r="R6" s="2">
        <f>O6</f>
        <v>44.8</v>
      </c>
      <c r="S6" s="2">
        <f>O6-R6</f>
        <v>0</v>
      </c>
    </row>
    <row r="7" spans="13:25" x14ac:dyDescent="0.25">
      <c r="M7" s="1">
        <f>1+M6</f>
        <v>1</v>
      </c>
      <c r="N7" s="1">
        <v>0</v>
      </c>
      <c r="O7" s="1">
        <v>44.5</v>
      </c>
      <c r="P7" s="1">
        <f t="shared" ref="P7:P46" si="0">N7/$N$2</f>
        <v>0</v>
      </c>
      <c r="Q7" s="1">
        <f t="shared" ref="Q7:Q46" si="1">LN(O7)</f>
        <v>3.7954891891721947</v>
      </c>
      <c r="R7" s="2">
        <f t="shared" ref="R7:R18" si="2">O7</f>
        <v>44.5</v>
      </c>
      <c r="S7" s="2">
        <f t="shared" ref="S7:S46" si="3">O7-R7</f>
        <v>0</v>
      </c>
      <c r="Y7" s="1">
        <f>P7-X7</f>
        <v>0</v>
      </c>
    </row>
    <row r="8" spans="13:25" x14ac:dyDescent="0.25">
      <c r="M8" s="1">
        <f t="shared" ref="M8:M46" si="4">1+M7</f>
        <v>2</v>
      </c>
      <c r="N8" s="1">
        <v>1</v>
      </c>
      <c r="O8" s="1">
        <v>44.3</v>
      </c>
      <c r="P8" s="1">
        <f t="shared" si="0"/>
        <v>1</v>
      </c>
      <c r="Q8" s="1">
        <f t="shared" si="1"/>
        <v>3.7909846770510898</v>
      </c>
      <c r="R8" s="2">
        <f t="shared" si="2"/>
        <v>44.3</v>
      </c>
      <c r="S8" s="2">
        <f t="shared" si="3"/>
        <v>0</v>
      </c>
      <c r="Y8" s="1">
        <f t="shared" ref="Y8:Y46" si="5">P8-X8</f>
        <v>1</v>
      </c>
    </row>
    <row r="9" spans="13:25" x14ac:dyDescent="0.25">
      <c r="M9" s="1">
        <f t="shared" si="4"/>
        <v>3</v>
      </c>
      <c r="N9" s="1">
        <v>3.9</v>
      </c>
      <c r="O9" s="1">
        <v>44</v>
      </c>
      <c r="P9" s="1">
        <f t="shared" si="0"/>
        <v>3.9</v>
      </c>
      <c r="Q9" s="1">
        <f t="shared" si="1"/>
        <v>3.784189633918261</v>
      </c>
      <c r="R9" s="2">
        <f t="shared" si="2"/>
        <v>44</v>
      </c>
      <c r="S9" s="2">
        <f t="shared" si="3"/>
        <v>0</v>
      </c>
      <c r="Y9" s="1">
        <f t="shared" si="5"/>
        <v>3.9</v>
      </c>
    </row>
    <row r="10" spans="13:25" x14ac:dyDescent="0.25">
      <c r="M10" s="1">
        <f t="shared" si="4"/>
        <v>4</v>
      </c>
      <c r="N10" s="1">
        <v>0.3</v>
      </c>
      <c r="O10" s="1">
        <v>43.7</v>
      </c>
      <c r="P10" s="1">
        <f t="shared" si="0"/>
        <v>0.3</v>
      </c>
      <c r="Q10" s="1">
        <f t="shared" si="1"/>
        <v>3.7773481021015445</v>
      </c>
      <c r="R10" s="2">
        <f t="shared" si="2"/>
        <v>43.7</v>
      </c>
      <c r="S10" s="2">
        <f t="shared" si="3"/>
        <v>0</v>
      </c>
      <c r="Y10" s="1">
        <f t="shared" si="5"/>
        <v>0.3</v>
      </c>
    </row>
    <row r="11" spans="13:25" x14ac:dyDescent="0.25">
      <c r="M11" s="1">
        <f t="shared" si="4"/>
        <v>5</v>
      </c>
      <c r="N11" s="1">
        <v>0.8</v>
      </c>
      <c r="O11" s="1">
        <v>43.5</v>
      </c>
      <c r="P11" s="1">
        <f t="shared" si="0"/>
        <v>0.8</v>
      </c>
      <c r="Q11" s="1">
        <f t="shared" si="1"/>
        <v>3.7727609380946383</v>
      </c>
      <c r="R11" s="2">
        <f t="shared" si="2"/>
        <v>43.5</v>
      </c>
      <c r="S11" s="2">
        <f t="shared" si="3"/>
        <v>0</v>
      </c>
      <c r="Y11" s="1">
        <f t="shared" si="5"/>
        <v>0.8</v>
      </c>
    </row>
    <row r="12" spans="13:25" x14ac:dyDescent="0.25">
      <c r="M12" s="1">
        <f t="shared" si="4"/>
        <v>6</v>
      </c>
      <c r="N12" s="1">
        <v>1.8</v>
      </c>
      <c r="O12" s="1">
        <v>43.2</v>
      </c>
      <c r="P12" s="1">
        <f t="shared" si="0"/>
        <v>1.8</v>
      </c>
      <c r="Q12" s="1">
        <f t="shared" si="1"/>
        <v>3.7658404952500648</v>
      </c>
      <c r="R12" s="2">
        <f t="shared" si="2"/>
        <v>43.2</v>
      </c>
      <c r="S12" s="2">
        <f t="shared" si="3"/>
        <v>0</v>
      </c>
      <c r="Y12" s="1">
        <f t="shared" si="5"/>
        <v>1.8</v>
      </c>
    </row>
    <row r="13" spans="13:25" x14ac:dyDescent="0.25">
      <c r="M13" s="1">
        <f t="shared" si="4"/>
        <v>7</v>
      </c>
      <c r="N13" s="1">
        <v>2.2999999999999998</v>
      </c>
      <c r="O13" s="1">
        <v>43</v>
      </c>
      <c r="P13" s="1">
        <f t="shared" si="0"/>
        <v>2.2999999999999998</v>
      </c>
      <c r="Q13" s="1">
        <f t="shared" si="1"/>
        <v>3.7612001156935624</v>
      </c>
      <c r="R13" s="2">
        <f t="shared" si="2"/>
        <v>43</v>
      </c>
      <c r="S13" s="2">
        <f t="shared" si="3"/>
        <v>0</v>
      </c>
      <c r="Y13" s="1">
        <f t="shared" si="5"/>
        <v>2.2999999999999998</v>
      </c>
    </row>
    <row r="14" spans="13:25" x14ac:dyDescent="0.25">
      <c r="M14" s="1">
        <f t="shared" si="4"/>
        <v>8</v>
      </c>
      <c r="N14" s="1">
        <v>1.5</v>
      </c>
      <c r="O14" s="1">
        <v>42.7</v>
      </c>
      <c r="P14" s="1">
        <f t="shared" si="0"/>
        <v>1.5</v>
      </c>
      <c r="Q14" s="1">
        <f t="shared" si="1"/>
        <v>3.7541989202345789</v>
      </c>
      <c r="R14" s="2">
        <f t="shared" si="2"/>
        <v>42.7</v>
      </c>
      <c r="S14" s="2">
        <f t="shared" si="3"/>
        <v>0</v>
      </c>
      <c r="Y14" s="1">
        <f t="shared" si="5"/>
        <v>1.5</v>
      </c>
    </row>
    <row r="15" spans="13:25" x14ac:dyDescent="0.25">
      <c r="M15" s="1">
        <f t="shared" si="4"/>
        <v>9</v>
      </c>
      <c r="N15" s="1">
        <v>2.8</v>
      </c>
      <c r="O15" s="1">
        <v>42.5</v>
      </c>
      <c r="P15" s="1">
        <f t="shared" si="0"/>
        <v>2.8</v>
      </c>
      <c r="Q15" s="1">
        <f t="shared" si="1"/>
        <v>3.7495040759303713</v>
      </c>
      <c r="R15" s="2">
        <f t="shared" si="2"/>
        <v>42.5</v>
      </c>
      <c r="S15" s="2">
        <f t="shared" si="3"/>
        <v>0</v>
      </c>
      <c r="Y15" s="1">
        <f t="shared" si="5"/>
        <v>2.8</v>
      </c>
    </row>
    <row r="16" spans="13:25" x14ac:dyDescent="0.25">
      <c r="M16" s="1">
        <f t="shared" si="4"/>
        <v>10</v>
      </c>
      <c r="N16" s="1">
        <v>1.2</v>
      </c>
      <c r="O16" s="1">
        <v>46</v>
      </c>
      <c r="P16" s="1">
        <f t="shared" si="0"/>
        <v>1.2</v>
      </c>
      <c r="Q16" s="1">
        <f t="shared" si="1"/>
        <v>3.8286413964890951</v>
      </c>
      <c r="R16" s="2">
        <f t="shared" si="2"/>
        <v>46</v>
      </c>
      <c r="S16" s="2">
        <f t="shared" si="3"/>
        <v>0</v>
      </c>
      <c r="Y16" s="1">
        <f t="shared" si="5"/>
        <v>1.2</v>
      </c>
    </row>
    <row r="17" spans="13:25" x14ac:dyDescent="0.25">
      <c r="M17" s="1">
        <f t="shared" si="4"/>
        <v>11</v>
      </c>
      <c r="N17" s="1">
        <v>2.4</v>
      </c>
      <c r="O17" s="1">
        <v>49.9</v>
      </c>
      <c r="P17" s="1">
        <f t="shared" si="0"/>
        <v>2.4</v>
      </c>
      <c r="Q17" s="1">
        <f t="shared" si="1"/>
        <v>3.9100210027574729</v>
      </c>
      <c r="R17" s="2">
        <f t="shared" si="2"/>
        <v>49.9</v>
      </c>
      <c r="S17" s="2">
        <f t="shared" si="3"/>
        <v>0</v>
      </c>
      <c r="Y17" s="1">
        <f t="shared" si="5"/>
        <v>2.4</v>
      </c>
    </row>
    <row r="18" spans="13:25" x14ac:dyDescent="0.25">
      <c r="M18" s="4">
        <f t="shared" si="4"/>
        <v>12</v>
      </c>
      <c r="N18" s="4">
        <v>6.3</v>
      </c>
      <c r="O18" s="4">
        <v>54</v>
      </c>
      <c r="P18" s="1">
        <f t="shared" si="0"/>
        <v>6.3</v>
      </c>
      <c r="Q18" s="4">
        <f t="shared" si="1"/>
        <v>3.9889840465642745</v>
      </c>
      <c r="R18" s="2">
        <f t="shared" si="2"/>
        <v>54</v>
      </c>
      <c r="S18" s="2">
        <f t="shared" si="3"/>
        <v>0</v>
      </c>
      <c r="Y18" s="1">
        <f t="shared" si="5"/>
        <v>6.3</v>
      </c>
    </row>
    <row r="19" spans="13:25" x14ac:dyDescent="0.25">
      <c r="M19" s="1">
        <f t="shared" si="4"/>
        <v>13</v>
      </c>
      <c r="N19" s="1">
        <v>8</v>
      </c>
      <c r="O19" s="1">
        <v>102</v>
      </c>
      <c r="P19" s="1">
        <f t="shared" si="0"/>
        <v>8</v>
      </c>
      <c r="Q19" s="1">
        <f t="shared" si="1"/>
        <v>4.6249728132842707</v>
      </c>
      <c r="R19" s="2">
        <f t="shared" ref="R19:R38" si="6">R18+$R$2*$N$2</f>
        <v>60.884999999999998</v>
      </c>
      <c r="S19" s="2">
        <f t="shared" si="3"/>
        <v>41.115000000000002</v>
      </c>
      <c r="T19" s="1">
        <f>1/2*S19</f>
        <v>20.557500000000001</v>
      </c>
      <c r="W19" s="1">
        <v>1.6306428571429059</v>
      </c>
      <c r="X19">
        <f>MAX(P19-W19,0)</f>
        <v>6.3693571428570941</v>
      </c>
      <c r="Y19" s="1">
        <f t="shared" si="5"/>
        <v>1.6306428571429059</v>
      </c>
    </row>
    <row r="20" spans="13:25" x14ac:dyDescent="0.25">
      <c r="M20" s="1">
        <f t="shared" si="4"/>
        <v>14</v>
      </c>
      <c r="N20" s="1">
        <v>8</v>
      </c>
      <c r="O20" s="1">
        <v>169</v>
      </c>
      <c r="P20" s="1">
        <f t="shared" si="0"/>
        <v>8</v>
      </c>
      <c r="Q20" s="1">
        <f t="shared" si="1"/>
        <v>5.1298987149230735</v>
      </c>
      <c r="R20" s="2">
        <f t="shared" si="6"/>
        <v>67.77</v>
      </c>
      <c r="S20" s="2">
        <f t="shared" si="3"/>
        <v>101.23</v>
      </c>
      <c r="T20" s="1">
        <f>S20</f>
        <v>101.23</v>
      </c>
      <c r="W20" s="1">
        <f>$W$19</f>
        <v>1.6306428571429059</v>
      </c>
      <c r="X20">
        <f t="shared" ref="X20:X37" si="7">MAX(P20-W20,0)</f>
        <v>6.3693571428570941</v>
      </c>
      <c r="Y20" s="1">
        <f t="shared" si="5"/>
        <v>1.6306428571429059</v>
      </c>
    </row>
    <row r="21" spans="13:25" x14ac:dyDescent="0.25">
      <c r="M21" s="1">
        <f t="shared" si="4"/>
        <v>15</v>
      </c>
      <c r="N21" s="1">
        <v>5.3</v>
      </c>
      <c r="O21" s="1">
        <v>252.8</v>
      </c>
      <c r="P21" s="1">
        <f t="shared" si="0"/>
        <v>5.3</v>
      </c>
      <c r="Q21" s="1">
        <f t="shared" si="1"/>
        <v>5.5325986622727026</v>
      </c>
      <c r="R21" s="2">
        <f t="shared" si="6"/>
        <v>74.655000000000001</v>
      </c>
      <c r="S21" s="2">
        <f t="shared" si="3"/>
        <v>178.14500000000001</v>
      </c>
      <c r="T21" s="1">
        <f t="shared" ref="T21:T36" si="8">S21</f>
        <v>178.14500000000001</v>
      </c>
      <c r="W21" s="1">
        <f t="shared" ref="W21:W37" si="9">$W$19</f>
        <v>1.6306428571429059</v>
      </c>
      <c r="X21">
        <f t="shared" si="7"/>
        <v>3.6693571428570939</v>
      </c>
      <c r="Y21" s="1">
        <f t="shared" si="5"/>
        <v>1.6306428571429059</v>
      </c>
    </row>
    <row r="22" spans="13:25" x14ac:dyDescent="0.25">
      <c r="M22" s="1">
        <f t="shared" si="4"/>
        <v>16</v>
      </c>
      <c r="N22" s="1">
        <v>4.0999999999999996</v>
      </c>
      <c r="O22" s="1">
        <v>338.7</v>
      </c>
      <c r="P22" s="1">
        <f t="shared" si="0"/>
        <v>4.0999999999999996</v>
      </c>
      <c r="Q22" s="1">
        <f t="shared" si="1"/>
        <v>5.8251147598237258</v>
      </c>
      <c r="R22" s="2">
        <f t="shared" si="6"/>
        <v>81.540000000000006</v>
      </c>
      <c r="S22" s="2">
        <f t="shared" si="3"/>
        <v>257.15999999999997</v>
      </c>
      <c r="T22" s="1">
        <f t="shared" si="8"/>
        <v>257.15999999999997</v>
      </c>
      <c r="W22" s="1">
        <f t="shared" si="9"/>
        <v>1.6306428571429059</v>
      </c>
      <c r="X22">
        <f t="shared" si="7"/>
        <v>2.4693571428570937</v>
      </c>
      <c r="Y22" s="1">
        <f t="shared" si="5"/>
        <v>1.6306428571429059</v>
      </c>
    </row>
    <row r="23" spans="13:25" x14ac:dyDescent="0.25">
      <c r="M23" s="1">
        <f t="shared" si="4"/>
        <v>17</v>
      </c>
      <c r="N23" s="1">
        <v>2.8</v>
      </c>
      <c r="O23" s="1">
        <v>533.29999999999995</v>
      </c>
      <c r="P23" s="1">
        <f t="shared" si="0"/>
        <v>2.8</v>
      </c>
      <c r="Q23" s="1">
        <f t="shared" si="1"/>
        <v>6.2790841176065566</v>
      </c>
      <c r="R23" s="2">
        <f t="shared" si="6"/>
        <v>88.425000000000011</v>
      </c>
      <c r="S23" s="2">
        <f t="shared" si="3"/>
        <v>444.87499999999994</v>
      </c>
      <c r="T23" s="1">
        <f t="shared" si="8"/>
        <v>444.87499999999994</v>
      </c>
      <c r="W23" s="1">
        <f t="shared" si="9"/>
        <v>1.6306428571429059</v>
      </c>
      <c r="X23">
        <f t="shared" si="7"/>
        <v>1.1693571428570939</v>
      </c>
      <c r="Y23" s="1">
        <f t="shared" si="5"/>
        <v>1.6306428571429059</v>
      </c>
    </row>
    <row r="24" spans="13:25" x14ac:dyDescent="0.25">
      <c r="M24" s="1">
        <f t="shared" si="4"/>
        <v>18</v>
      </c>
      <c r="N24" s="1">
        <v>5.0999999999999996</v>
      </c>
      <c r="O24" s="1">
        <v>755.2</v>
      </c>
      <c r="P24" s="1">
        <f t="shared" si="0"/>
        <v>5.0999999999999996</v>
      </c>
      <c r="Q24" s="1">
        <f t="shared" si="1"/>
        <v>6.6269826148312907</v>
      </c>
      <c r="R24" s="2">
        <f t="shared" si="6"/>
        <v>95.310000000000016</v>
      </c>
      <c r="S24" s="2">
        <f t="shared" si="3"/>
        <v>659.89</v>
      </c>
      <c r="T24" s="1">
        <f t="shared" si="8"/>
        <v>659.89</v>
      </c>
      <c r="W24" s="1">
        <f t="shared" si="9"/>
        <v>1.6306428571429059</v>
      </c>
      <c r="X24">
        <f t="shared" si="7"/>
        <v>3.4693571428570937</v>
      </c>
      <c r="Y24" s="1">
        <f t="shared" si="5"/>
        <v>1.6306428571429059</v>
      </c>
    </row>
    <row r="25" spans="13:25" x14ac:dyDescent="0.25">
      <c r="M25" s="1">
        <f t="shared" si="4"/>
        <v>19</v>
      </c>
      <c r="N25" s="1">
        <v>4.2</v>
      </c>
      <c r="O25" s="1">
        <v>1001.4</v>
      </c>
      <c r="P25" s="1">
        <f t="shared" si="0"/>
        <v>4.2</v>
      </c>
      <c r="Q25" s="1">
        <f t="shared" si="1"/>
        <v>6.9091542998958442</v>
      </c>
      <c r="R25" s="2">
        <f t="shared" si="6"/>
        <v>102.19500000000002</v>
      </c>
      <c r="S25" s="2">
        <f t="shared" si="3"/>
        <v>899.20499999999993</v>
      </c>
      <c r="T25" s="1">
        <f t="shared" si="8"/>
        <v>899.20499999999993</v>
      </c>
      <c r="W25" s="1">
        <f t="shared" si="9"/>
        <v>1.6306428571429059</v>
      </c>
      <c r="X25">
        <f t="shared" si="7"/>
        <v>2.5693571428570943</v>
      </c>
      <c r="Y25" s="1">
        <f t="shared" si="5"/>
        <v>1.6306428571429059</v>
      </c>
    </row>
    <row r="26" spans="13:25" x14ac:dyDescent="0.25">
      <c r="M26" s="1">
        <f t="shared" si="4"/>
        <v>20</v>
      </c>
      <c r="N26" s="1">
        <v>0.4</v>
      </c>
      <c r="O26" s="1">
        <v>818</v>
      </c>
      <c r="P26" s="1">
        <f t="shared" si="0"/>
        <v>0.4</v>
      </c>
      <c r="Q26" s="1">
        <f t="shared" si="1"/>
        <v>6.7068623366027467</v>
      </c>
      <c r="R26" s="2">
        <f t="shared" si="6"/>
        <v>109.08000000000003</v>
      </c>
      <c r="S26" s="2">
        <f t="shared" si="3"/>
        <v>708.92</v>
      </c>
      <c r="T26" s="1">
        <f t="shared" si="8"/>
        <v>708.92</v>
      </c>
      <c r="W26" s="1">
        <f t="shared" si="9"/>
        <v>1.6306428571429059</v>
      </c>
      <c r="X26">
        <f t="shared" si="7"/>
        <v>0</v>
      </c>
      <c r="Y26" s="1">
        <f t="shared" si="5"/>
        <v>0.4</v>
      </c>
    </row>
    <row r="27" spans="13:25" x14ac:dyDescent="0.25">
      <c r="M27" s="1">
        <f t="shared" si="4"/>
        <v>21</v>
      </c>
      <c r="N27" s="1">
        <v>0.8</v>
      </c>
      <c r="O27" s="1">
        <v>735.4</v>
      </c>
      <c r="P27" s="1">
        <f t="shared" si="0"/>
        <v>0.8</v>
      </c>
      <c r="Q27" s="1">
        <f t="shared" si="1"/>
        <v>6.6004145688671718</v>
      </c>
      <c r="R27" s="2">
        <f t="shared" si="6"/>
        <v>115.96500000000003</v>
      </c>
      <c r="S27" s="2">
        <f t="shared" si="3"/>
        <v>619.43499999999995</v>
      </c>
      <c r="T27" s="1">
        <f t="shared" si="8"/>
        <v>619.43499999999995</v>
      </c>
      <c r="W27" s="1">
        <f t="shared" si="9"/>
        <v>1.6306428571429059</v>
      </c>
      <c r="X27">
        <f t="shared" si="7"/>
        <v>0</v>
      </c>
      <c r="Y27" s="1">
        <f t="shared" si="5"/>
        <v>0.8</v>
      </c>
    </row>
    <row r="28" spans="13:25" x14ac:dyDescent="0.25">
      <c r="M28" s="1">
        <f t="shared" si="4"/>
        <v>22</v>
      </c>
      <c r="N28" s="1">
        <v>0.2</v>
      </c>
      <c r="O28" s="1">
        <v>657.9</v>
      </c>
      <c r="P28" s="1">
        <f t="shared" si="0"/>
        <v>0.2</v>
      </c>
      <c r="Q28" s="1">
        <f t="shared" si="1"/>
        <v>6.4890529440919522</v>
      </c>
      <c r="R28" s="2">
        <f t="shared" si="6"/>
        <v>122.85000000000004</v>
      </c>
      <c r="S28" s="2">
        <f t="shared" si="3"/>
        <v>535.04999999999995</v>
      </c>
      <c r="T28" s="1">
        <f t="shared" si="8"/>
        <v>535.04999999999995</v>
      </c>
      <c r="W28" s="1">
        <f t="shared" si="9"/>
        <v>1.6306428571429059</v>
      </c>
      <c r="X28">
        <f t="shared" si="7"/>
        <v>0</v>
      </c>
      <c r="Y28" s="1">
        <f t="shared" si="5"/>
        <v>0.2</v>
      </c>
    </row>
    <row r="29" spans="13:25" x14ac:dyDescent="0.25">
      <c r="M29" s="1">
        <f t="shared" si="4"/>
        <v>23</v>
      </c>
      <c r="N29" s="1">
        <v>0.1</v>
      </c>
      <c r="O29" s="1">
        <v>581.29999999999995</v>
      </c>
      <c r="P29" s="1">
        <f t="shared" si="0"/>
        <v>0.1</v>
      </c>
      <c r="Q29" s="1">
        <f t="shared" si="1"/>
        <v>6.3652669747073052</v>
      </c>
      <c r="R29" s="2">
        <f t="shared" si="6"/>
        <v>129.73500000000004</v>
      </c>
      <c r="S29" s="2">
        <f t="shared" si="3"/>
        <v>451.56499999999994</v>
      </c>
      <c r="T29" s="1">
        <f t="shared" si="8"/>
        <v>451.56499999999994</v>
      </c>
      <c r="W29" s="1">
        <f t="shared" si="9"/>
        <v>1.6306428571429059</v>
      </c>
      <c r="X29">
        <f t="shared" si="7"/>
        <v>0</v>
      </c>
      <c r="Y29" s="1">
        <f t="shared" si="5"/>
        <v>0.1</v>
      </c>
    </row>
    <row r="30" spans="13:25" x14ac:dyDescent="0.25">
      <c r="M30" s="1">
        <f t="shared" si="4"/>
        <v>24</v>
      </c>
      <c r="N30" s="1">
        <v>0.6</v>
      </c>
      <c r="O30" s="1">
        <v>507.9</v>
      </c>
      <c r="P30" s="1">
        <f t="shared" si="0"/>
        <v>0.6</v>
      </c>
      <c r="Q30" s="1">
        <f t="shared" si="1"/>
        <v>6.2302845778071996</v>
      </c>
      <c r="R30" s="2">
        <f t="shared" si="6"/>
        <v>136.62000000000003</v>
      </c>
      <c r="S30" s="2">
        <f t="shared" si="3"/>
        <v>371.28</v>
      </c>
      <c r="T30" s="1">
        <f t="shared" si="8"/>
        <v>371.28</v>
      </c>
      <c r="W30" s="1">
        <f t="shared" si="9"/>
        <v>1.6306428571429059</v>
      </c>
      <c r="X30">
        <f t="shared" si="7"/>
        <v>0</v>
      </c>
      <c r="Y30" s="1">
        <f t="shared" si="5"/>
        <v>0.6</v>
      </c>
    </row>
    <row r="31" spans="13:25" x14ac:dyDescent="0.25">
      <c r="M31" s="1">
        <f t="shared" si="4"/>
        <v>25</v>
      </c>
      <c r="N31" s="1">
        <v>1</v>
      </c>
      <c r="O31" s="1">
        <v>440.7</v>
      </c>
      <c r="P31" s="1">
        <f t="shared" si="0"/>
        <v>1</v>
      </c>
      <c r="Q31" s="1">
        <f t="shared" si="1"/>
        <v>6.0883643718479412</v>
      </c>
      <c r="R31" s="2">
        <f t="shared" si="6"/>
        <v>143.50500000000002</v>
      </c>
      <c r="S31" s="2">
        <f t="shared" si="3"/>
        <v>297.19499999999994</v>
      </c>
      <c r="T31" s="1">
        <f t="shared" si="8"/>
        <v>297.19499999999994</v>
      </c>
      <c r="W31" s="1">
        <f t="shared" si="9"/>
        <v>1.6306428571429059</v>
      </c>
      <c r="X31">
        <f t="shared" si="7"/>
        <v>0</v>
      </c>
      <c r="Y31" s="1">
        <f t="shared" si="5"/>
        <v>1</v>
      </c>
    </row>
    <row r="32" spans="13:25" x14ac:dyDescent="0.25">
      <c r="M32" s="1">
        <f t="shared" si="4"/>
        <v>26</v>
      </c>
      <c r="N32" s="1">
        <v>0</v>
      </c>
      <c r="O32" s="1">
        <v>374.3</v>
      </c>
      <c r="P32" s="1">
        <f t="shared" si="0"/>
        <v>0</v>
      </c>
      <c r="Q32" s="1">
        <f t="shared" si="1"/>
        <v>5.9250576149103837</v>
      </c>
      <c r="R32" s="2">
        <f t="shared" si="6"/>
        <v>150.39000000000001</v>
      </c>
      <c r="S32" s="2">
        <f t="shared" si="3"/>
        <v>223.91</v>
      </c>
      <c r="T32" s="1">
        <f t="shared" si="8"/>
        <v>223.91</v>
      </c>
      <c r="W32" s="1">
        <f t="shared" si="9"/>
        <v>1.6306428571429059</v>
      </c>
      <c r="X32">
        <f t="shared" si="7"/>
        <v>0</v>
      </c>
      <c r="Y32" s="1">
        <f t="shared" si="5"/>
        <v>0</v>
      </c>
    </row>
    <row r="33" spans="13:25" x14ac:dyDescent="0.25">
      <c r="M33" s="1">
        <f t="shared" si="4"/>
        <v>27</v>
      </c>
      <c r="N33" s="1">
        <v>0</v>
      </c>
      <c r="O33" s="1">
        <v>342.3</v>
      </c>
      <c r="P33" s="1">
        <f t="shared" si="0"/>
        <v>0</v>
      </c>
      <c r="Q33" s="1">
        <f t="shared" si="1"/>
        <v>5.8356875455361399</v>
      </c>
      <c r="R33" s="2">
        <f t="shared" si="6"/>
        <v>157.27500000000001</v>
      </c>
      <c r="S33" s="2">
        <f t="shared" si="3"/>
        <v>185.02500000000001</v>
      </c>
      <c r="T33" s="1">
        <f t="shared" si="8"/>
        <v>185.02500000000001</v>
      </c>
      <c r="W33" s="1">
        <f t="shared" si="9"/>
        <v>1.6306428571429059</v>
      </c>
      <c r="X33">
        <f t="shared" si="7"/>
        <v>0</v>
      </c>
      <c r="Y33" s="1">
        <f t="shared" si="5"/>
        <v>0</v>
      </c>
    </row>
    <row r="34" spans="13:25" x14ac:dyDescent="0.25">
      <c r="M34" s="1">
        <f t="shared" si="4"/>
        <v>28</v>
      </c>
      <c r="N34" s="1">
        <v>0</v>
      </c>
      <c r="O34" s="1">
        <v>312.3</v>
      </c>
      <c r="P34" s="1">
        <f t="shared" si="0"/>
        <v>0</v>
      </c>
      <c r="Q34" s="1">
        <f t="shared" si="1"/>
        <v>5.7439642642890325</v>
      </c>
      <c r="R34" s="2">
        <f t="shared" si="6"/>
        <v>164.16</v>
      </c>
      <c r="S34" s="2">
        <f t="shared" si="3"/>
        <v>148.14000000000001</v>
      </c>
      <c r="T34" s="1">
        <f t="shared" si="8"/>
        <v>148.14000000000001</v>
      </c>
      <c r="W34" s="1">
        <f t="shared" si="9"/>
        <v>1.6306428571429059</v>
      </c>
      <c r="X34">
        <f t="shared" si="7"/>
        <v>0</v>
      </c>
      <c r="Y34" s="1">
        <f t="shared" si="5"/>
        <v>0</v>
      </c>
    </row>
    <row r="35" spans="13:25" x14ac:dyDescent="0.25">
      <c r="M35" s="1">
        <f t="shared" si="4"/>
        <v>29</v>
      </c>
      <c r="N35" s="1">
        <v>0</v>
      </c>
      <c r="O35" s="1">
        <v>281.5</v>
      </c>
      <c r="P35" s="1">
        <f t="shared" si="0"/>
        <v>0</v>
      </c>
      <c r="Q35" s="1">
        <f t="shared" si="1"/>
        <v>5.6401324475797452</v>
      </c>
      <c r="R35" s="2">
        <f t="shared" si="6"/>
        <v>171.04499999999999</v>
      </c>
      <c r="S35" s="2">
        <f t="shared" si="3"/>
        <v>110.45500000000001</v>
      </c>
      <c r="T35" s="1">
        <f t="shared" si="8"/>
        <v>110.45500000000001</v>
      </c>
      <c r="W35" s="1">
        <f t="shared" si="9"/>
        <v>1.6306428571429059</v>
      </c>
      <c r="X35">
        <f t="shared" si="7"/>
        <v>0</v>
      </c>
      <c r="Y35" s="1">
        <f t="shared" si="5"/>
        <v>0</v>
      </c>
    </row>
    <row r="36" spans="13:25" x14ac:dyDescent="0.25">
      <c r="M36" s="1">
        <f t="shared" si="4"/>
        <v>30</v>
      </c>
      <c r="N36" s="1">
        <v>0</v>
      </c>
      <c r="O36" s="1">
        <v>251.1</v>
      </c>
      <c r="P36" s="1">
        <f t="shared" si="0"/>
        <v>0</v>
      </c>
      <c r="Q36" s="1">
        <f t="shared" si="1"/>
        <v>5.5258512661635395</v>
      </c>
      <c r="R36" s="2">
        <f t="shared" si="6"/>
        <v>177.92999999999998</v>
      </c>
      <c r="S36" s="2">
        <f t="shared" si="3"/>
        <v>73.170000000000016</v>
      </c>
      <c r="T36" s="1">
        <f t="shared" si="8"/>
        <v>73.170000000000016</v>
      </c>
      <c r="W36" s="1">
        <f t="shared" si="9"/>
        <v>1.6306428571429059</v>
      </c>
      <c r="X36">
        <f t="shared" si="7"/>
        <v>0</v>
      </c>
      <c r="Y36" s="1">
        <f t="shared" si="5"/>
        <v>0</v>
      </c>
    </row>
    <row r="37" spans="13:25" x14ac:dyDescent="0.25">
      <c r="M37" s="1">
        <f t="shared" si="4"/>
        <v>31</v>
      </c>
      <c r="N37" s="1">
        <v>0</v>
      </c>
      <c r="O37" s="1">
        <v>222.4</v>
      </c>
      <c r="P37" s="1">
        <f t="shared" si="0"/>
        <v>0</v>
      </c>
      <c r="Q37" s="1">
        <f t="shared" si="1"/>
        <v>5.4044775623764272</v>
      </c>
      <c r="R37" s="2">
        <f t="shared" si="6"/>
        <v>184.81499999999997</v>
      </c>
      <c r="S37" s="2">
        <f t="shared" si="3"/>
        <v>37.585000000000036</v>
      </c>
      <c r="T37" s="1">
        <f>1/2*S37</f>
        <v>18.792500000000018</v>
      </c>
      <c r="W37" s="1">
        <f t="shared" si="9"/>
        <v>1.6306428571429059</v>
      </c>
      <c r="X37">
        <f t="shared" si="7"/>
        <v>0</v>
      </c>
      <c r="Y37" s="1">
        <f t="shared" si="5"/>
        <v>0</v>
      </c>
    </row>
    <row r="38" spans="13:25" x14ac:dyDescent="0.25">
      <c r="M38" s="4">
        <f t="shared" si="4"/>
        <v>32</v>
      </c>
      <c r="N38" s="4">
        <v>0</v>
      </c>
      <c r="O38" s="4">
        <v>191.7</v>
      </c>
      <c r="P38" s="1">
        <f t="shared" si="0"/>
        <v>0</v>
      </c>
      <c r="Q38" s="4">
        <f t="shared" si="1"/>
        <v>5.2559316500515987</v>
      </c>
      <c r="R38" s="2">
        <f t="shared" si="6"/>
        <v>191.69999999999996</v>
      </c>
      <c r="S38" s="2">
        <f t="shared" si="3"/>
        <v>0</v>
      </c>
      <c r="Y38" s="1">
        <f t="shared" si="5"/>
        <v>0</v>
      </c>
    </row>
    <row r="39" spans="13:25" x14ac:dyDescent="0.25">
      <c r="M39" s="2">
        <f>1+M38</f>
        <v>33</v>
      </c>
      <c r="N39" s="2">
        <v>0</v>
      </c>
      <c r="O39" s="2">
        <v>181.7</v>
      </c>
      <c r="P39" s="1">
        <f t="shared" si="0"/>
        <v>0</v>
      </c>
      <c r="Q39" s="2">
        <f t="shared" si="1"/>
        <v>5.2023569754021253</v>
      </c>
      <c r="R39" s="2">
        <f>O39</f>
        <v>181.7</v>
      </c>
      <c r="S39" s="2">
        <f t="shared" si="3"/>
        <v>0</v>
      </c>
      <c r="Y39" s="1">
        <f t="shared" si="5"/>
        <v>0</v>
      </c>
    </row>
    <row r="40" spans="13:25" x14ac:dyDescent="0.25">
      <c r="M40" s="2">
        <f t="shared" si="4"/>
        <v>34</v>
      </c>
      <c r="N40" s="2">
        <v>0</v>
      </c>
      <c r="O40" s="2">
        <v>172.1</v>
      </c>
      <c r="P40" s="1">
        <f t="shared" si="0"/>
        <v>0</v>
      </c>
      <c r="Q40" s="2">
        <f t="shared" si="1"/>
        <v>5.1480757032174935</v>
      </c>
      <c r="R40" s="2">
        <f t="shared" ref="R40:R46" si="10">O40</f>
        <v>172.1</v>
      </c>
      <c r="S40" s="2">
        <f t="shared" si="3"/>
        <v>0</v>
      </c>
      <c r="Y40" s="1">
        <f t="shared" si="5"/>
        <v>0</v>
      </c>
    </row>
    <row r="41" spans="13:25" x14ac:dyDescent="0.25">
      <c r="M41" s="2">
        <f t="shared" si="4"/>
        <v>35</v>
      </c>
      <c r="N41" s="2">
        <v>0</v>
      </c>
      <c r="O41" s="2">
        <v>163.4</v>
      </c>
      <c r="P41" s="1">
        <f t="shared" si="0"/>
        <v>0</v>
      </c>
      <c r="Q41" s="2">
        <f t="shared" si="1"/>
        <v>5.0962011824259026</v>
      </c>
      <c r="R41" s="2">
        <f t="shared" si="10"/>
        <v>163.4</v>
      </c>
      <c r="S41" s="2">
        <f t="shared" si="3"/>
        <v>0</v>
      </c>
      <c r="Y41" s="1">
        <f t="shared" si="5"/>
        <v>0</v>
      </c>
    </row>
    <row r="42" spans="13:25" x14ac:dyDescent="0.25">
      <c r="M42" s="2">
        <f t="shared" si="4"/>
        <v>36</v>
      </c>
      <c r="N42" s="2">
        <v>0</v>
      </c>
      <c r="O42" s="2">
        <v>155</v>
      </c>
      <c r="P42" s="1">
        <f t="shared" si="0"/>
        <v>0</v>
      </c>
      <c r="Q42" s="2">
        <f t="shared" si="1"/>
        <v>5.0434251169192468</v>
      </c>
      <c r="R42" s="2">
        <f t="shared" si="10"/>
        <v>155</v>
      </c>
      <c r="S42" s="2">
        <f t="shared" si="3"/>
        <v>0</v>
      </c>
      <c r="Y42" s="1">
        <f t="shared" si="5"/>
        <v>0</v>
      </c>
    </row>
    <row r="43" spans="13:25" x14ac:dyDescent="0.25">
      <c r="M43" s="2">
        <f t="shared" si="4"/>
        <v>37</v>
      </c>
      <c r="N43" s="2">
        <v>0</v>
      </c>
      <c r="O43" s="2">
        <v>143.69999999999999</v>
      </c>
      <c r="P43" s="1">
        <f t="shared" si="0"/>
        <v>0</v>
      </c>
      <c r="Q43" s="2">
        <f t="shared" si="1"/>
        <v>4.967727793084979</v>
      </c>
      <c r="R43" s="2">
        <f t="shared" si="10"/>
        <v>143.69999999999999</v>
      </c>
      <c r="S43" s="2">
        <f t="shared" si="3"/>
        <v>0</v>
      </c>
      <c r="Y43" s="1">
        <f t="shared" si="5"/>
        <v>0</v>
      </c>
    </row>
    <row r="44" spans="13:25" x14ac:dyDescent="0.25">
      <c r="M44" s="2">
        <f t="shared" si="4"/>
        <v>38</v>
      </c>
      <c r="N44" s="2">
        <v>0</v>
      </c>
      <c r="O44" s="2">
        <v>134.6</v>
      </c>
      <c r="P44" s="1">
        <f t="shared" si="0"/>
        <v>0</v>
      </c>
      <c r="Q44" s="2">
        <f t="shared" si="1"/>
        <v>4.9023074172106273</v>
      </c>
      <c r="R44" s="2">
        <f t="shared" si="10"/>
        <v>134.6</v>
      </c>
      <c r="S44" s="2">
        <f t="shared" si="3"/>
        <v>0</v>
      </c>
      <c r="Y44" s="1">
        <f t="shared" si="5"/>
        <v>0</v>
      </c>
    </row>
    <row r="45" spans="13:25" x14ac:dyDescent="0.25">
      <c r="M45" s="2">
        <f t="shared" si="4"/>
        <v>39</v>
      </c>
      <c r="N45" s="2">
        <v>0</v>
      </c>
      <c r="O45" s="2">
        <v>126.3</v>
      </c>
      <c r="P45" s="1">
        <f t="shared" si="0"/>
        <v>0</v>
      </c>
      <c r="Q45" s="2">
        <f t="shared" si="1"/>
        <v>4.8386600293564452</v>
      </c>
      <c r="R45" s="2">
        <f t="shared" si="10"/>
        <v>126.3</v>
      </c>
      <c r="S45" s="2">
        <f t="shared" si="3"/>
        <v>0</v>
      </c>
      <c r="Y45" s="1">
        <f t="shared" si="5"/>
        <v>0</v>
      </c>
    </row>
    <row r="46" spans="13:25" x14ac:dyDescent="0.25">
      <c r="M46" s="2">
        <f t="shared" si="4"/>
        <v>40</v>
      </c>
      <c r="N46" s="2">
        <v>0</v>
      </c>
      <c r="O46" s="2">
        <v>118.8</v>
      </c>
      <c r="P46" s="1">
        <f t="shared" si="0"/>
        <v>0</v>
      </c>
      <c r="Q46" s="2">
        <f t="shared" si="1"/>
        <v>4.7774414069285447</v>
      </c>
      <c r="R46" s="2">
        <f t="shared" si="10"/>
        <v>118.8</v>
      </c>
      <c r="S46" s="2">
        <f t="shared" si="3"/>
        <v>0</v>
      </c>
      <c r="Y46" s="1">
        <f t="shared" si="5"/>
        <v>0</v>
      </c>
    </row>
    <row r="47" spans="13:25" x14ac:dyDescent="0.25">
      <c r="X47">
        <f>SUM(X19:X37)</f>
        <v>26.085499999999655</v>
      </c>
    </row>
    <row r="48" spans="13:25" x14ac:dyDescent="0.25">
      <c r="W48" s="6" t="s">
        <v>3</v>
      </c>
      <c r="X48" s="5">
        <f>X47*N2</f>
        <v>26.085499999999655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AD48"/>
  <sheetViews>
    <sheetView topLeftCell="M1" workbookViewId="0">
      <selection activeCell="U3" sqref="U3"/>
    </sheetView>
  </sheetViews>
  <sheetFormatPr defaultRowHeight="15" x14ac:dyDescent="0.25"/>
  <cols>
    <col min="12" max="12" width="9.140625" style="1"/>
    <col min="13" max="13" width="12.85546875" style="1" bestFit="1" customWidth="1"/>
    <col min="14" max="14" width="9.140625" style="1"/>
    <col min="16" max="16" width="12.5703125" style="1" customWidth="1"/>
    <col min="17" max="17" width="15" style="1" bestFit="1" customWidth="1"/>
    <col min="19" max="19" width="13.5703125" bestFit="1" customWidth="1"/>
    <col min="20" max="20" width="9.140625" style="1"/>
    <col min="21" max="21" width="10" bestFit="1" customWidth="1"/>
    <col min="23" max="23" width="9.140625" style="1"/>
    <col min="25" max="26" width="9.140625" style="1"/>
    <col min="27" max="27" width="12.140625" style="1" bestFit="1" customWidth="1"/>
    <col min="29" max="29" width="11.140625" customWidth="1"/>
    <col min="30" max="30" width="9.140625" style="1"/>
  </cols>
  <sheetData>
    <row r="1" spans="13:30" x14ac:dyDescent="0.25">
      <c r="M1" s="1" t="s">
        <v>16</v>
      </c>
      <c r="N1" s="1">
        <v>870</v>
      </c>
    </row>
    <row r="2" spans="13:30" x14ac:dyDescent="0.25">
      <c r="M2" s="1" t="s">
        <v>13</v>
      </c>
      <c r="N2" s="1">
        <v>1</v>
      </c>
      <c r="O2" s="1"/>
      <c r="Q2" s="1" t="s">
        <v>10</v>
      </c>
      <c r="R2">
        <f>(O38-O18)/(M38-M18)</f>
        <v>6.8849999999999998</v>
      </c>
    </row>
    <row r="3" spans="13:30" x14ac:dyDescent="0.25">
      <c r="M3" s="1" t="s">
        <v>14</v>
      </c>
      <c r="N3" s="1">
        <v>3600</v>
      </c>
      <c r="O3" s="1"/>
      <c r="U3" s="11" t="s">
        <v>28</v>
      </c>
    </row>
    <row r="4" spans="13:30" x14ac:dyDescent="0.25">
      <c r="O4" s="1"/>
      <c r="R4" s="3"/>
      <c r="S4" s="2" t="s">
        <v>12</v>
      </c>
      <c r="T4" s="1">
        <f>SUM(T19:T37)*$N$3</f>
        <v>22694399.999999993</v>
      </c>
      <c r="U4" s="5" t="s">
        <v>15</v>
      </c>
      <c r="V4" s="8">
        <f>T4/(N1*1000000)*1000</f>
        <v>26.0855172413793</v>
      </c>
      <c r="AA4" s="1" t="s">
        <v>20</v>
      </c>
      <c r="AB4" s="7">
        <f>SUM(AA19:AA25)/SUM(X19:X25)</f>
        <v>14.744791167506845</v>
      </c>
      <c r="AC4" s="1" t="s">
        <v>21</v>
      </c>
      <c r="AD4" s="7">
        <f>SUM(AC19:AC37)/SUM(S19:S37)</f>
        <v>20.884414386719961</v>
      </c>
    </row>
    <row r="5" spans="13:30" x14ac:dyDescent="0.25">
      <c r="M5" s="1" t="s">
        <v>4</v>
      </c>
      <c r="N5" s="1" t="s">
        <v>5</v>
      </c>
      <c r="O5" s="1" t="s">
        <v>6</v>
      </c>
      <c r="P5" s="1" t="s">
        <v>7</v>
      </c>
      <c r="Q5" s="1" t="s">
        <v>8</v>
      </c>
      <c r="R5" s="2" t="s">
        <v>9</v>
      </c>
      <c r="S5" s="2" t="s">
        <v>11</v>
      </c>
      <c r="W5" s="1" t="s">
        <v>1</v>
      </c>
      <c r="X5" s="1" t="s">
        <v>0</v>
      </c>
      <c r="Y5" s="1" t="s">
        <v>2</v>
      </c>
      <c r="Z5" s="1" t="s">
        <v>18</v>
      </c>
      <c r="AA5" s="1" t="s">
        <v>19</v>
      </c>
      <c r="AC5" s="1" t="s">
        <v>22</v>
      </c>
    </row>
    <row r="6" spans="13:30" x14ac:dyDescent="0.25">
      <c r="M6" s="1">
        <v>0</v>
      </c>
      <c r="O6" s="1">
        <v>44.8</v>
      </c>
      <c r="Q6" s="1">
        <f>LN(O6)</f>
        <v>3.8022081394209395</v>
      </c>
      <c r="R6" s="2">
        <f>O6</f>
        <v>44.8</v>
      </c>
      <c r="S6" s="2">
        <f>O6-R6</f>
        <v>0</v>
      </c>
    </row>
    <row r="7" spans="13:30" x14ac:dyDescent="0.25">
      <c r="M7" s="1">
        <f>1+M6</f>
        <v>1</v>
      </c>
      <c r="N7" s="1">
        <v>0</v>
      </c>
      <c r="O7" s="1">
        <v>44.5</v>
      </c>
      <c r="P7" s="1">
        <f t="shared" ref="P7:P46" si="0">N7/$N$2</f>
        <v>0</v>
      </c>
      <c r="Q7" s="1">
        <f t="shared" ref="Q7:Q46" si="1">LN(O7)</f>
        <v>3.7954891891721947</v>
      </c>
      <c r="R7" s="2">
        <f t="shared" ref="R7:R18" si="2">O7</f>
        <v>44.5</v>
      </c>
      <c r="S7" s="2">
        <f t="shared" ref="S7:S46" si="3">O7-R7</f>
        <v>0</v>
      </c>
      <c r="Y7" s="1">
        <f>P7-X7</f>
        <v>0</v>
      </c>
    </row>
    <row r="8" spans="13:30" x14ac:dyDescent="0.25">
      <c r="M8" s="1">
        <f t="shared" ref="M8:M46" si="4">1+M7</f>
        <v>2</v>
      </c>
      <c r="N8" s="1">
        <v>1</v>
      </c>
      <c r="O8" s="1">
        <v>44.3</v>
      </c>
      <c r="P8" s="1">
        <f t="shared" si="0"/>
        <v>1</v>
      </c>
      <c r="Q8" s="1">
        <f t="shared" si="1"/>
        <v>3.7909846770510898</v>
      </c>
      <c r="R8" s="2">
        <f t="shared" si="2"/>
        <v>44.3</v>
      </c>
      <c r="S8" s="2">
        <f t="shared" si="3"/>
        <v>0</v>
      </c>
      <c r="Y8" s="1">
        <f t="shared" ref="Y8:Y46" si="5">P8-X8</f>
        <v>1</v>
      </c>
    </row>
    <row r="9" spans="13:30" x14ac:dyDescent="0.25">
      <c r="M9" s="1">
        <f t="shared" si="4"/>
        <v>3</v>
      </c>
      <c r="N9" s="1">
        <v>3.9</v>
      </c>
      <c r="O9" s="1">
        <v>44</v>
      </c>
      <c r="P9" s="1">
        <f t="shared" si="0"/>
        <v>3.9</v>
      </c>
      <c r="Q9" s="1">
        <f t="shared" si="1"/>
        <v>3.784189633918261</v>
      </c>
      <c r="R9" s="2">
        <f t="shared" si="2"/>
        <v>44</v>
      </c>
      <c r="S9" s="2">
        <f t="shared" si="3"/>
        <v>0</v>
      </c>
      <c r="Y9" s="1">
        <f t="shared" si="5"/>
        <v>3.9</v>
      </c>
    </row>
    <row r="10" spans="13:30" x14ac:dyDescent="0.25">
      <c r="M10" s="1">
        <f t="shared" si="4"/>
        <v>4</v>
      </c>
      <c r="N10" s="1">
        <v>0.3</v>
      </c>
      <c r="O10" s="1">
        <v>43.7</v>
      </c>
      <c r="P10" s="1">
        <f t="shared" si="0"/>
        <v>0.3</v>
      </c>
      <c r="Q10" s="1">
        <f t="shared" si="1"/>
        <v>3.7773481021015445</v>
      </c>
      <c r="R10" s="2">
        <f t="shared" si="2"/>
        <v>43.7</v>
      </c>
      <c r="S10" s="2">
        <f t="shared" si="3"/>
        <v>0</v>
      </c>
      <c r="Y10" s="1">
        <f t="shared" si="5"/>
        <v>0.3</v>
      </c>
    </row>
    <row r="11" spans="13:30" x14ac:dyDescent="0.25">
      <c r="M11" s="1">
        <f t="shared" si="4"/>
        <v>5</v>
      </c>
      <c r="N11" s="1">
        <v>0.8</v>
      </c>
      <c r="O11" s="1">
        <v>43.5</v>
      </c>
      <c r="P11" s="1">
        <f t="shared" si="0"/>
        <v>0.8</v>
      </c>
      <c r="Q11" s="1">
        <f t="shared" si="1"/>
        <v>3.7727609380946383</v>
      </c>
      <c r="R11" s="2">
        <f t="shared" si="2"/>
        <v>43.5</v>
      </c>
      <c r="S11" s="2">
        <f t="shared" si="3"/>
        <v>0</v>
      </c>
      <c r="Y11" s="1">
        <f t="shared" si="5"/>
        <v>0.8</v>
      </c>
    </row>
    <row r="12" spans="13:30" x14ac:dyDescent="0.25">
      <c r="M12" s="1">
        <f t="shared" si="4"/>
        <v>6</v>
      </c>
      <c r="N12" s="1">
        <v>1.8</v>
      </c>
      <c r="O12" s="1">
        <v>43.2</v>
      </c>
      <c r="P12" s="1">
        <f t="shared" si="0"/>
        <v>1.8</v>
      </c>
      <c r="Q12" s="1">
        <f t="shared" si="1"/>
        <v>3.7658404952500648</v>
      </c>
      <c r="R12" s="2">
        <f t="shared" si="2"/>
        <v>43.2</v>
      </c>
      <c r="S12" s="2">
        <f t="shared" si="3"/>
        <v>0</v>
      </c>
      <c r="Y12" s="1">
        <f t="shared" si="5"/>
        <v>1.8</v>
      </c>
    </row>
    <row r="13" spans="13:30" x14ac:dyDescent="0.25">
      <c r="M13" s="1">
        <f t="shared" si="4"/>
        <v>7</v>
      </c>
      <c r="N13" s="1">
        <v>2.2999999999999998</v>
      </c>
      <c r="O13" s="1">
        <v>43</v>
      </c>
      <c r="P13" s="1">
        <f t="shared" si="0"/>
        <v>2.2999999999999998</v>
      </c>
      <c r="Q13" s="1">
        <f t="shared" si="1"/>
        <v>3.7612001156935624</v>
      </c>
      <c r="R13" s="2">
        <f t="shared" si="2"/>
        <v>43</v>
      </c>
      <c r="S13" s="2">
        <f t="shared" si="3"/>
        <v>0</v>
      </c>
      <c r="Y13" s="1">
        <f t="shared" si="5"/>
        <v>2.2999999999999998</v>
      </c>
    </row>
    <row r="14" spans="13:30" x14ac:dyDescent="0.25">
      <c r="M14" s="1">
        <f t="shared" si="4"/>
        <v>8</v>
      </c>
      <c r="N14" s="1">
        <v>1.5</v>
      </c>
      <c r="O14" s="1">
        <v>42.7</v>
      </c>
      <c r="P14" s="1">
        <f t="shared" si="0"/>
        <v>1.5</v>
      </c>
      <c r="Q14" s="1">
        <f t="shared" si="1"/>
        <v>3.7541989202345789</v>
      </c>
      <c r="R14" s="2">
        <f t="shared" si="2"/>
        <v>42.7</v>
      </c>
      <c r="S14" s="2">
        <f t="shared" si="3"/>
        <v>0</v>
      </c>
      <c r="Y14" s="1">
        <f t="shared" si="5"/>
        <v>1.5</v>
      </c>
    </row>
    <row r="15" spans="13:30" x14ac:dyDescent="0.25">
      <c r="M15" s="1">
        <f t="shared" si="4"/>
        <v>9</v>
      </c>
      <c r="N15" s="1">
        <v>2.8</v>
      </c>
      <c r="O15" s="1">
        <v>42.5</v>
      </c>
      <c r="P15" s="1">
        <f t="shared" si="0"/>
        <v>2.8</v>
      </c>
      <c r="Q15" s="1">
        <f t="shared" si="1"/>
        <v>3.7495040759303713</v>
      </c>
      <c r="R15" s="2">
        <f t="shared" si="2"/>
        <v>42.5</v>
      </c>
      <c r="S15" s="2">
        <f t="shared" si="3"/>
        <v>0</v>
      </c>
      <c r="Y15" s="1">
        <f t="shared" si="5"/>
        <v>2.8</v>
      </c>
    </row>
    <row r="16" spans="13:30" x14ac:dyDescent="0.25">
      <c r="M16" s="1">
        <f t="shared" si="4"/>
        <v>10</v>
      </c>
      <c r="N16" s="1">
        <v>1.2</v>
      </c>
      <c r="O16" s="1">
        <v>46</v>
      </c>
      <c r="P16" s="1">
        <f t="shared" si="0"/>
        <v>1.2</v>
      </c>
      <c r="Q16" s="1">
        <f t="shared" si="1"/>
        <v>3.8286413964890951</v>
      </c>
      <c r="R16" s="2">
        <f t="shared" si="2"/>
        <v>46</v>
      </c>
      <c r="S16" s="2">
        <f t="shared" si="3"/>
        <v>0</v>
      </c>
      <c r="Y16" s="1">
        <f t="shared" si="5"/>
        <v>1.2</v>
      </c>
    </row>
    <row r="17" spans="13:29" x14ac:dyDescent="0.25">
      <c r="M17" s="1">
        <f t="shared" si="4"/>
        <v>11</v>
      </c>
      <c r="N17" s="1">
        <v>2.4</v>
      </c>
      <c r="O17" s="1">
        <v>49.9</v>
      </c>
      <c r="P17" s="1">
        <f t="shared" si="0"/>
        <v>2.4</v>
      </c>
      <c r="Q17" s="1">
        <f t="shared" si="1"/>
        <v>3.9100210027574729</v>
      </c>
      <c r="R17" s="2">
        <f t="shared" si="2"/>
        <v>49.9</v>
      </c>
      <c r="S17" s="2">
        <f t="shared" si="3"/>
        <v>0</v>
      </c>
      <c r="Y17" s="1">
        <f t="shared" si="5"/>
        <v>2.4</v>
      </c>
    </row>
    <row r="18" spans="13:29" x14ac:dyDescent="0.25">
      <c r="M18" s="4">
        <f t="shared" si="4"/>
        <v>12</v>
      </c>
      <c r="N18" s="4">
        <v>6.3</v>
      </c>
      <c r="O18" s="4">
        <v>54</v>
      </c>
      <c r="P18" s="1">
        <f t="shared" si="0"/>
        <v>6.3</v>
      </c>
      <c r="Q18" s="4">
        <f t="shared" si="1"/>
        <v>3.9889840465642745</v>
      </c>
      <c r="R18" s="2">
        <f t="shared" si="2"/>
        <v>54</v>
      </c>
      <c r="S18" s="2">
        <f t="shared" si="3"/>
        <v>0</v>
      </c>
      <c r="Y18" s="1">
        <f t="shared" si="5"/>
        <v>6.3</v>
      </c>
    </row>
    <row r="19" spans="13:29" x14ac:dyDescent="0.25">
      <c r="M19" s="1">
        <f t="shared" si="4"/>
        <v>13</v>
      </c>
      <c r="N19" s="1">
        <v>8</v>
      </c>
      <c r="O19" s="1">
        <v>102</v>
      </c>
      <c r="P19" s="1">
        <f t="shared" si="0"/>
        <v>8</v>
      </c>
      <c r="Q19" s="1">
        <f t="shared" si="1"/>
        <v>4.6249728132842707</v>
      </c>
      <c r="R19" s="2">
        <f t="shared" ref="R19:R38" si="6">R18+$R$2*$N$2</f>
        <v>60.884999999999998</v>
      </c>
      <c r="S19" s="2">
        <f t="shared" si="3"/>
        <v>41.115000000000002</v>
      </c>
      <c r="T19" s="1">
        <f>1/2*S19</f>
        <v>20.557500000000001</v>
      </c>
      <c r="W19" s="1">
        <v>1.6306428571429059</v>
      </c>
      <c r="X19">
        <f>MAX(P19-W19,0)</f>
        <v>6.3693571428570941</v>
      </c>
      <c r="Y19" s="1">
        <f t="shared" si="5"/>
        <v>1.6306428571429059</v>
      </c>
      <c r="Z19" s="1">
        <f>(M19+M18)/2</f>
        <v>12.5</v>
      </c>
      <c r="AA19" s="1">
        <f>Z19*X19</f>
        <v>79.616964285713678</v>
      </c>
      <c r="AC19" s="1">
        <f>S19*M19</f>
        <v>534.495</v>
      </c>
    </row>
    <row r="20" spans="13:29" x14ac:dyDescent="0.25">
      <c r="M20" s="1">
        <f t="shared" si="4"/>
        <v>14</v>
      </c>
      <c r="N20" s="1">
        <v>8</v>
      </c>
      <c r="O20" s="1">
        <v>169</v>
      </c>
      <c r="P20" s="1">
        <f t="shared" si="0"/>
        <v>8</v>
      </c>
      <c r="Q20" s="1">
        <f t="shared" si="1"/>
        <v>5.1298987149230735</v>
      </c>
      <c r="R20" s="2">
        <f t="shared" si="6"/>
        <v>67.77</v>
      </c>
      <c r="S20" s="2">
        <f t="shared" si="3"/>
        <v>101.23</v>
      </c>
      <c r="T20" s="1">
        <f>S20</f>
        <v>101.23</v>
      </c>
      <c r="W20" s="1">
        <f>$W$19</f>
        <v>1.6306428571429059</v>
      </c>
      <c r="X20">
        <f t="shared" ref="X20:X37" si="7">MAX(P20-W20,0)</f>
        <v>6.3693571428570941</v>
      </c>
      <c r="Y20" s="1">
        <f t="shared" si="5"/>
        <v>1.6306428571429059</v>
      </c>
      <c r="Z20" s="1">
        <f t="shared" ref="Z20:Z25" si="8">(M20+M19)/2</f>
        <v>13.5</v>
      </c>
      <c r="AA20" s="1">
        <f t="shared" ref="AA20:AA25" si="9">Z20*X20</f>
        <v>85.986321428570776</v>
      </c>
      <c r="AC20" s="1">
        <f t="shared" ref="AC20:AC37" si="10">S20*M20</f>
        <v>1417.22</v>
      </c>
    </row>
    <row r="21" spans="13:29" x14ac:dyDescent="0.25">
      <c r="M21" s="1">
        <f t="shared" si="4"/>
        <v>15</v>
      </c>
      <c r="N21" s="1">
        <v>5.3</v>
      </c>
      <c r="O21" s="1">
        <v>252.8</v>
      </c>
      <c r="P21" s="1">
        <f t="shared" si="0"/>
        <v>5.3</v>
      </c>
      <c r="Q21" s="1">
        <f t="shared" si="1"/>
        <v>5.5325986622727026</v>
      </c>
      <c r="R21" s="2">
        <f t="shared" si="6"/>
        <v>74.655000000000001</v>
      </c>
      <c r="S21" s="2">
        <f t="shared" si="3"/>
        <v>178.14500000000001</v>
      </c>
      <c r="T21" s="1">
        <f t="shared" ref="T21:T36" si="11">S21</f>
        <v>178.14500000000001</v>
      </c>
      <c r="W21" s="1">
        <f t="shared" ref="W21:W37" si="12">$W$19</f>
        <v>1.6306428571429059</v>
      </c>
      <c r="X21">
        <f t="shared" si="7"/>
        <v>3.6693571428570939</v>
      </c>
      <c r="Y21" s="1">
        <f t="shared" si="5"/>
        <v>1.6306428571429059</v>
      </c>
      <c r="Z21" s="1">
        <f t="shared" si="8"/>
        <v>14.5</v>
      </c>
      <c r="AA21" s="1">
        <f t="shared" si="9"/>
        <v>53.20567857142786</v>
      </c>
      <c r="AC21" s="1">
        <f t="shared" si="10"/>
        <v>2672.1750000000002</v>
      </c>
    </row>
    <row r="22" spans="13:29" x14ac:dyDescent="0.25">
      <c r="M22" s="1">
        <f t="shared" si="4"/>
        <v>16</v>
      </c>
      <c r="N22" s="1">
        <v>4.0999999999999996</v>
      </c>
      <c r="O22" s="1">
        <v>338.7</v>
      </c>
      <c r="P22" s="1">
        <f t="shared" si="0"/>
        <v>4.0999999999999996</v>
      </c>
      <c r="Q22" s="1">
        <f t="shared" si="1"/>
        <v>5.8251147598237258</v>
      </c>
      <c r="R22" s="2">
        <f t="shared" si="6"/>
        <v>81.540000000000006</v>
      </c>
      <c r="S22" s="2">
        <f t="shared" si="3"/>
        <v>257.15999999999997</v>
      </c>
      <c r="T22" s="1">
        <f t="shared" si="11"/>
        <v>257.15999999999997</v>
      </c>
      <c r="W22" s="1">
        <f t="shared" si="12"/>
        <v>1.6306428571429059</v>
      </c>
      <c r="X22">
        <f t="shared" si="7"/>
        <v>2.4693571428570937</v>
      </c>
      <c r="Y22" s="1">
        <f t="shared" si="5"/>
        <v>1.6306428571429059</v>
      </c>
      <c r="Z22" s="1">
        <f t="shared" si="8"/>
        <v>15.5</v>
      </c>
      <c r="AA22" s="1">
        <f t="shared" si="9"/>
        <v>38.275035714284954</v>
      </c>
      <c r="AC22" s="1">
        <f t="shared" si="10"/>
        <v>4114.5599999999995</v>
      </c>
    </row>
    <row r="23" spans="13:29" x14ac:dyDescent="0.25">
      <c r="M23" s="1">
        <f t="shared" si="4"/>
        <v>17</v>
      </c>
      <c r="N23" s="1">
        <v>2.8</v>
      </c>
      <c r="O23" s="1">
        <v>533.29999999999995</v>
      </c>
      <c r="P23" s="1">
        <f t="shared" si="0"/>
        <v>2.8</v>
      </c>
      <c r="Q23" s="1">
        <f t="shared" si="1"/>
        <v>6.2790841176065566</v>
      </c>
      <c r="R23" s="2">
        <f t="shared" si="6"/>
        <v>88.425000000000011</v>
      </c>
      <c r="S23" s="2">
        <f t="shared" si="3"/>
        <v>444.87499999999994</v>
      </c>
      <c r="T23" s="1">
        <f t="shared" si="11"/>
        <v>444.87499999999994</v>
      </c>
      <c r="W23" s="1">
        <f t="shared" si="12"/>
        <v>1.6306428571429059</v>
      </c>
      <c r="X23">
        <f t="shared" si="7"/>
        <v>1.1693571428570939</v>
      </c>
      <c r="Y23" s="1">
        <f t="shared" si="5"/>
        <v>1.6306428571429059</v>
      </c>
      <c r="Z23" s="1">
        <f t="shared" si="8"/>
        <v>16.5</v>
      </c>
      <c r="AA23" s="1">
        <f t="shared" si="9"/>
        <v>19.29439285714205</v>
      </c>
      <c r="AC23" s="1">
        <f t="shared" si="10"/>
        <v>7562.8749999999991</v>
      </c>
    </row>
    <row r="24" spans="13:29" x14ac:dyDescent="0.25">
      <c r="M24" s="1">
        <f t="shared" si="4"/>
        <v>18</v>
      </c>
      <c r="N24" s="1">
        <v>5.0999999999999996</v>
      </c>
      <c r="O24" s="1">
        <v>755.2</v>
      </c>
      <c r="P24" s="1">
        <f t="shared" si="0"/>
        <v>5.0999999999999996</v>
      </c>
      <c r="Q24" s="1">
        <f t="shared" si="1"/>
        <v>6.6269826148312907</v>
      </c>
      <c r="R24" s="2">
        <f t="shared" si="6"/>
        <v>95.310000000000016</v>
      </c>
      <c r="S24" s="2">
        <f t="shared" si="3"/>
        <v>659.89</v>
      </c>
      <c r="T24" s="1">
        <f t="shared" si="11"/>
        <v>659.89</v>
      </c>
      <c r="W24" s="1">
        <f t="shared" si="12"/>
        <v>1.6306428571429059</v>
      </c>
      <c r="X24">
        <f t="shared" si="7"/>
        <v>3.4693571428570937</v>
      </c>
      <c r="Y24" s="1">
        <f t="shared" si="5"/>
        <v>1.6306428571429059</v>
      </c>
      <c r="Z24" s="1">
        <f t="shared" si="8"/>
        <v>17.5</v>
      </c>
      <c r="AA24" s="1">
        <f t="shared" si="9"/>
        <v>60.713749999999138</v>
      </c>
      <c r="AC24" s="1">
        <f t="shared" si="10"/>
        <v>11878.02</v>
      </c>
    </row>
    <row r="25" spans="13:29" x14ac:dyDescent="0.25">
      <c r="M25" s="1">
        <f t="shared" si="4"/>
        <v>19</v>
      </c>
      <c r="N25" s="1">
        <v>4.2</v>
      </c>
      <c r="O25" s="1">
        <v>1001.4</v>
      </c>
      <c r="P25" s="1">
        <f t="shared" si="0"/>
        <v>4.2</v>
      </c>
      <c r="Q25" s="1">
        <f t="shared" si="1"/>
        <v>6.9091542998958442</v>
      </c>
      <c r="R25" s="2">
        <f t="shared" si="6"/>
        <v>102.19500000000002</v>
      </c>
      <c r="S25" s="2">
        <f t="shared" si="3"/>
        <v>899.20499999999993</v>
      </c>
      <c r="T25" s="1">
        <f t="shared" si="11"/>
        <v>899.20499999999993</v>
      </c>
      <c r="W25" s="1">
        <f t="shared" si="12"/>
        <v>1.6306428571429059</v>
      </c>
      <c r="X25">
        <f t="shared" si="7"/>
        <v>2.5693571428570943</v>
      </c>
      <c r="Y25" s="1">
        <f t="shared" si="5"/>
        <v>1.6306428571429059</v>
      </c>
      <c r="Z25" s="1">
        <f t="shared" si="8"/>
        <v>18.5</v>
      </c>
      <c r="AA25" s="1">
        <f t="shared" si="9"/>
        <v>47.533107142856245</v>
      </c>
      <c r="AC25" s="1">
        <f t="shared" si="10"/>
        <v>17084.894999999997</v>
      </c>
    </row>
    <row r="26" spans="13:29" x14ac:dyDescent="0.25">
      <c r="M26" s="1">
        <f t="shared" si="4"/>
        <v>20</v>
      </c>
      <c r="N26" s="1">
        <v>0.4</v>
      </c>
      <c r="O26" s="1">
        <v>818</v>
      </c>
      <c r="P26" s="1">
        <f t="shared" si="0"/>
        <v>0.4</v>
      </c>
      <c r="Q26" s="1">
        <f t="shared" si="1"/>
        <v>6.7068623366027467</v>
      </c>
      <c r="R26" s="2">
        <f t="shared" si="6"/>
        <v>109.08000000000003</v>
      </c>
      <c r="S26" s="2">
        <f t="shared" si="3"/>
        <v>708.92</v>
      </c>
      <c r="T26" s="1">
        <f t="shared" si="11"/>
        <v>708.92</v>
      </c>
      <c r="W26" s="1">
        <f t="shared" si="12"/>
        <v>1.6306428571429059</v>
      </c>
      <c r="X26">
        <f t="shared" si="7"/>
        <v>0</v>
      </c>
      <c r="Y26" s="1">
        <f t="shared" si="5"/>
        <v>0.4</v>
      </c>
      <c r="AC26" s="1">
        <f t="shared" si="10"/>
        <v>14178.4</v>
      </c>
    </row>
    <row r="27" spans="13:29" x14ac:dyDescent="0.25">
      <c r="M27" s="1">
        <f t="shared" si="4"/>
        <v>21</v>
      </c>
      <c r="N27" s="1">
        <v>0.8</v>
      </c>
      <c r="O27" s="1">
        <v>735.4</v>
      </c>
      <c r="P27" s="1">
        <f t="shared" si="0"/>
        <v>0.8</v>
      </c>
      <c r="Q27" s="1">
        <f t="shared" si="1"/>
        <v>6.6004145688671718</v>
      </c>
      <c r="R27" s="2">
        <f t="shared" si="6"/>
        <v>115.96500000000003</v>
      </c>
      <c r="S27" s="2">
        <f t="shared" si="3"/>
        <v>619.43499999999995</v>
      </c>
      <c r="T27" s="1">
        <f t="shared" si="11"/>
        <v>619.43499999999995</v>
      </c>
      <c r="W27" s="1">
        <f t="shared" si="12"/>
        <v>1.6306428571429059</v>
      </c>
      <c r="X27">
        <f t="shared" si="7"/>
        <v>0</v>
      </c>
      <c r="Y27" s="1">
        <f t="shared" si="5"/>
        <v>0.8</v>
      </c>
      <c r="AC27" s="1">
        <f t="shared" si="10"/>
        <v>13008.134999999998</v>
      </c>
    </row>
    <row r="28" spans="13:29" x14ac:dyDescent="0.25">
      <c r="M28" s="1">
        <f t="shared" si="4"/>
        <v>22</v>
      </c>
      <c r="N28" s="1">
        <v>0.2</v>
      </c>
      <c r="O28" s="1">
        <v>657.9</v>
      </c>
      <c r="P28" s="1">
        <f t="shared" si="0"/>
        <v>0.2</v>
      </c>
      <c r="Q28" s="1">
        <f t="shared" si="1"/>
        <v>6.4890529440919522</v>
      </c>
      <c r="R28" s="2">
        <f t="shared" si="6"/>
        <v>122.85000000000004</v>
      </c>
      <c r="S28" s="2">
        <f t="shared" si="3"/>
        <v>535.04999999999995</v>
      </c>
      <c r="T28" s="1">
        <f t="shared" si="11"/>
        <v>535.04999999999995</v>
      </c>
      <c r="W28" s="1">
        <f t="shared" si="12"/>
        <v>1.6306428571429059</v>
      </c>
      <c r="X28">
        <f t="shared" si="7"/>
        <v>0</v>
      </c>
      <c r="Y28" s="1">
        <f t="shared" si="5"/>
        <v>0.2</v>
      </c>
      <c r="AC28" s="1">
        <f t="shared" si="10"/>
        <v>11771.099999999999</v>
      </c>
    </row>
    <row r="29" spans="13:29" x14ac:dyDescent="0.25">
      <c r="M29" s="1">
        <f t="shared" si="4"/>
        <v>23</v>
      </c>
      <c r="N29" s="1">
        <v>0.1</v>
      </c>
      <c r="O29" s="1">
        <v>581.29999999999995</v>
      </c>
      <c r="P29" s="1">
        <f t="shared" si="0"/>
        <v>0.1</v>
      </c>
      <c r="Q29" s="1">
        <f t="shared" si="1"/>
        <v>6.3652669747073052</v>
      </c>
      <c r="R29" s="2">
        <f t="shared" si="6"/>
        <v>129.73500000000004</v>
      </c>
      <c r="S29" s="2">
        <f t="shared" si="3"/>
        <v>451.56499999999994</v>
      </c>
      <c r="T29" s="1">
        <f t="shared" si="11"/>
        <v>451.56499999999994</v>
      </c>
      <c r="W29" s="1">
        <f t="shared" si="12"/>
        <v>1.6306428571429059</v>
      </c>
      <c r="X29">
        <f t="shared" si="7"/>
        <v>0</v>
      </c>
      <c r="Y29" s="1">
        <f t="shared" si="5"/>
        <v>0.1</v>
      </c>
      <c r="AC29" s="1">
        <f t="shared" si="10"/>
        <v>10385.994999999999</v>
      </c>
    </row>
    <row r="30" spans="13:29" x14ac:dyDescent="0.25">
      <c r="M30" s="1">
        <f t="shared" si="4"/>
        <v>24</v>
      </c>
      <c r="N30" s="1">
        <v>0.6</v>
      </c>
      <c r="O30" s="1">
        <v>507.9</v>
      </c>
      <c r="P30" s="1">
        <f t="shared" si="0"/>
        <v>0.6</v>
      </c>
      <c r="Q30" s="1">
        <f t="shared" si="1"/>
        <v>6.2302845778071996</v>
      </c>
      <c r="R30" s="2">
        <f t="shared" si="6"/>
        <v>136.62000000000003</v>
      </c>
      <c r="S30" s="2">
        <f t="shared" si="3"/>
        <v>371.28</v>
      </c>
      <c r="T30" s="1">
        <f t="shared" si="11"/>
        <v>371.28</v>
      </c>
      <c r="W30" s="1">
        <f t="shared" si="12"/>
        <v>1.6306428571429059</v>
      </c>
      <c r="X30">
        <f t="shared" si="7"/>
        <v>0</v>
      </c>
      <c r="Y30" s="1">
        <f t="shared" si="5"/>
        <v>0.6</v>
      </c>
      <c r="AC30" s="1">
        <f t="shared" si="10"/>
        <v>8910.7199999999993</v>
      </c>
    </row>
    <row r="31" spans="13:29" x14ac:dyDescent="0.25">
      <c r="M31" s="1">
        <f t="shared" si="4"/>
        <v>25</v>
      </c>
      <c r="N31" s="1">
        <v>1</v>
      </c>
      <c r="O31" s="1">
        <v>440.7</v>
      </c>
      <c r="P31" s="1">
        <f t="shared" si="0"/>
        <v>1</v>
      </c>
      <c r="Q31" s="1">
        <f t="shared" si="1"/>
        <v>6.0883643718479412</v>
      </c>
      <c r="R31" s="2">
        <f t="shared" si="6"/>
        <v>143.50500000000002</v>
      </c>
      <c r="S31" s="2">
        <f t="shared" si="3"/>
        <v>297.19499999999994</v>
      </c>
      <c r="T31" s="1">
        <f t="shared" si="11"/>
        <v>297.19499999999994</v>
      </c>
      <c r="W31" s="1">
        <f t="shared" si="12"/>
        <v>1.6306428571429059</v>
      </c>
      <c r="X31">
        <f t="shared" si="7"/>
        <v>0</v>
      </c>
      <c r="Y31" s="1">
        <f t="shared" si="5"/>
        <v>1</v>
      </c>
      <c r="AC31" s="1">
        <f t="shared" si="10"/>
        <v>7429.8749999999982</v>
      </c>
    </row>
    <row r="32" spans="13:29" x14ac:dyDescent="0.25">
      <c r="M32" s="1">
        <f t="shared" si="4"/>
        <v>26</v>
      </c>
      <c r="N32" s="1">
        <v>0</v>
      </c>
      <c r="O32" s="1">
        <v>374.3</v>
      </c>
      <c r="P32" s="1">
        <f t="shared" si="0"/>
        <v>0</v>
      </c>
      <c r="Q32" s="1">
        <f t="shared" si="1"/>
        <v>5.9250576149103837</v>
      </c>
      <c r="R32" s="2">
        <f t="shared" si="6"/>
        <v>150.39000000000001</v>
      </c>
      <c r="S32" s="2">
        <f t="shared" si="3"/>
        <v>223.91</v>
      </c>
      <c r="T32" s="1">
        <f t="shared" si="11"/>
        <v>223.91</v>
      </c>
      <c r="W32" s="1">
        <f t="shared" si="12"/>
        <v>1.6306428571429059</v>
      </c>
      <c r="X32">
        <f t="shared" si="7"/>
        <v>0</v>
      </c>
      <c r="Y32" s="1">
        <f t="shared" si="5"/>
        <v>0</v>
      </c>
      <c r="AC32" s="1">
        <f t="shared" si="10"/>
        <v>5821.66</v>
      </c>
    </row>
    <row r="33" spans="13:29" x14ac:dyDescent="0.25">
      <c r="M33" s="1">
        <f t="shared" si="4"/>
        <v>27</v>
      </c>
      <c r="N33" s="1">
        <v>0</v>
      </c>
      <c r="O33" s="1">
        <v>342.3</v>
      </c>
      <c r="P33" s="1">
        <f t="shared" si="0"/>
        <v>0</v>
      </c>
      <c r="Q33" s="1">
        <f t="shared" si="1"/>
        <v>5.8356875455361399</v>
      </c>
      <c r="R33" s="2">
        <f t="shared" si="6"/>
        <v>157.27500000000001</v>
      </c>
      <c r="S33" s="2">
        <f t="shared" si="3"/>
        <v>185.02500000000001</v>
      </c>
      <c r="T33" s="1">
        <f t="shared" si="11"/>
        <v>185.02500000000001</v>
      </c>
      <c r="W33" s="1">
        <f t="shared" si="12"/>
        <v>1.6306428571429059</v>
      </c>
      <c r="X33">
        <f t="shared" si="7"/>
        <v>0</v>
      </c>
      <c r="Y33" s="1">
        <f t="shared" si="5"/>
        <v>0</v>
      </c>
      <c r="AC33" s="1">
        <f t="shared" si="10"/>
        <v>4995.6750000000002</v>
      </c>
    </row>
    <row r="34" spans="13:29" x14ac:dyDescent="0.25">
      <c r="M34" s="1">
        <f t="shared" si="4"/>
        <v>28</v>
      </c>
      <c r="N34" s="1">
        <v>0</v>
      </c>
      <c r="O34" s="1">
        <v>312.3</v>
      </c>
      <c r="P34" s="1">
        <f t="shared" si="0"/>
        <v>0</v>
      </c>
      <c r="Q34" s="1">
        <f t="shared" si="1"/>
        <v>5.7439642642890325</v>
      </c>
      <c r="R34" s="2">
        <f t="shared" si="6"/>
        <v>164.16</v>
      </c>
      <c r="S34" s="2">
        <f t="shared" si="3"/>
        <v>148.14000000000001</v>
      </c>
      <c r="T34" s="1">
        <f t="shared" si="11"/>
        <v>148.14000000000001</v>
      </c>
      <c r="W34" s="1">
        <f t="shared" si="12"/>
        <v>1.6306428571429059</v>
      </c>
      <c r="X34">
        <f t="shared" si="7"/>
        <v>0</v>
      </c>
      <c r="Y34" s="1">
        <f t="shared" si="5"/>
        <v>0</v>
      </c>
      <c r="AC34" s="1">
        <f t="shared" si="10"/>
        <v>4147.92</v>
      </c>
    </row>
    <row r="35" spans="13:29" x14ac:dyDescent="0.25">
      <c r="M35" s="1">
        <f t="shared" si="4"/>
        <v>29</v>
      </c>
      <c r="N35" s="1">
        <v>0</v>
      </c>
      <c r="O35" s="1">
        <v>281.5</v>
      </c>
      <c r="P35" s="1">
        <f t="shared" si="0"/>
        <v>0</v>
      </c>
      <c r="Q35" s="1">
        <f t="shared" si="1"/>
        <v>5.6401324475797452</v>
      </c>
      <c r="R35" s="2">
        <f t="shared" si="6"/>
        <v>171.04499999999999</v>
      </c>
      <c r="S35" s="2">
        <f t="shared" si="3"/>
        <v>110.45500000000001</v>
      </c>
      <c r="T35" s="1">
        <f t="shared" si="11"/>
        <v>110.45500000000001</v>
      </c>
      <c r="W35" s="1">
        <f t="shared" si="12"/>
        <v>1.6306428571429059</v>
      </c>
      <c r="X35">
        <f t="shared" si="7"/>
        <v>0</v>
      </c>
      <c r="Y35" s="1">
        <f t="shared" si="5"/>
        <v>0</v>
      </c>
      <c r="AC35" s="1">
        <f t="shared" si="10"/>
        <v>3203.1950000000002</v>
      </c>
    </row>
    <row r="36" spans="13:29" x14ac:dyDescent="0.25">
      <c r="M36" s="1">
        <f t="shared" si="4"/>
        <v>30</v>
      </c>
      <c r="N36" s="1">
        <v>0</v>
      </c>
      <c r="O36" s="1">
        <v>251.1</v>
      </c>
      <c r="P36" s="1">
        <f t="shared" si="0"/>
        <v>0</v>
      </c>
      <c r="Q36" s="1">
        <f t="shared" si="1"/>
        <v>5.5258512661635395</v>
      </c>
      <c r="R36" s="2">
        <f t="shared" si="6"/>
        <v>177.92999999999998</v>
      </c>
      <c r="S36" s="2">
        <f t="shared" si="3"/>
        <v>73.170000000000016</v>
      </c>
      <c r="T36" s="1">
        <f t="shared" si="11"/>
        <v>73.170000000000016</v>
      </c>
      <c r="W36" s="1">
        <f t="shared" si="12"/>
        <v>1.6306428571429059</v>
      </c>
      <c r="X36">
        <f t="shared" si="7"/>
        <v>0</v>
      </c>
      <c r="Y36" s="1">
        <f t="shared" si="5"/>
        <v>0</v>
      </c>
      <c r="AC36" s="1">
        <f t="shared" si="10"/>
        <v>2195.1000000000004</v>
      </c>
    </row>
    <row r="37" spans="13:29" x14ac:dyDescent="0.25">
      <c r="M37" s="1">
        <f t="shared" si="4"/>
        <v>31</v>
      </c>
      <c r="N37" s="1">
        <v>0</v>
      </c>
      <c r="O37" s="1">
        <v>222.4</v>
      </c>
      <c r="P37" s="1">
        <f t="shared" si="0"/>
        <v>0</v>
      </c>
      <c r="Q37" s="1">
        <f t="shared" si="1"/>
        <v>5.4044775623764272</v>
      </c>
      <c r="R37" s="2">
        <f t="shared" si="6"/>
        <v>184.81499999999997</v>
      </c>
      <c r="S37" s="2">
        <f t="shared" si="3"/>
        <v>37.585000000000036</v>
      </c>
      <c r="T37" s="1">
        <f>1/2*S37</f>
        <v>18.792500000000018</v>
      </c>
      <c r="W37" s="1">
        <f t="shared" si="12"/>
        <v>1.6306428571429059</v>
      </c>
      <c r="X37">
        <f t="shared" si="7"/>
        <v>0</v>
      </c>
      <c r="Y37" s="1">
        <f t="shared" si="5"/>
        <v>0</v>
      </c>
      <c r="AC37" s="1">
        <f t="shared" si="10"/>
        <v>1165.1350000000011</v>
      </c>
    </row>
    <row r="38" spans="13:29" x14ac:dyDescent="0.25">
      <c r="M38" s="4">
        <f t="shared" si="4"/>
        <v>32</v>
      </c>
      <c r="N38" s="4">
        <v>0</v>
      </c>
      <c r="O38" s="4">
        <v>191.7</v>
      </c>
      <c r="P38" s="1">
        <f t="shared" si="0"/>
        <v>0</v>
      </c>
      <c r="Q38" s="4">
        <f t="shared" si="1"/>
        <v>5.2559316500515987</v>
      </c>
      <c r="R38" s="2">
        <f t="shared" si="6"/>
        <v>191.69999999999996</v>
      </c>
      <c r="S38" s="2">
        <f t="shared" si="3"/>
        <v>0</v>
      </c>
      <c r="Y38" s="1">
        <f t="shared" si="5"/>
        <v>0</v>
      </c>
    </row>
    <row r="39" spans="13:29" x14ac:dyDescent="0.25">
      <c r="M39" s="2">
        <f>1+M38</f>
        <v>33</v>
      </c>
      <c r="N39" s="2">
        <v>0</v>
      </c>
      <c r="O39" s="2">
        <v>181.7</v>
      </c>
      <c r="P39" s="1">
        <f t="shared" si="0"/>
        <v>0</v>
      </c>
      <c r="Q39" s="2">
        <f t="shared" si="1"/>
        <v>5.2023569754021253</v>
      </c>
      <c r="R39" s="2">
        <f>O39</f>
        <v>181.7</v>
      </c>
      <c r="S39" s="2">
        <f t="shared" si="3"/>
        <v>0</v>
      </c>
      <c r="Y39" s="1">
        <f t="shared" si="5"/>
        <v>0</v>
      </c>
    </row>
    <row r="40" spans="13:29" x14ac:dyDescent="0.25">
      <c r="M40" s="2">
        <f t="shared" si="4"/>
        <v>34</v>
      </c>
      <c r="N40" s="2">
        <v>0</v>
      </c>
      <c r="O40" s="2">
        <v>172.1</v>
      </c>
      <c r="P40" s="1">
        <f t="shared" si="0"/>
        <v>0</v>
      </c>
      <c r="Q40" s="2">
        <f t="shared" si="1"/>
        <v>5.1480757032174935</v>
      </c>
      <c r="R40" s="2">
        <f t="shared" ref="R40:R46" si="13">O40</f>
        <v>172.1</v>
      </c>
      <c r="S40" s="2">
        <f t="shared" si="3"/>
        <v>0</v>
      </c>
      <c r="Y40" s="1">
        <f t="shared" si="5"/>
        <v>0</v>
      </c>
    </row>
    <row r="41" spans="13:29" x14ac:dyDescent="0.25">
      <c r="M41" s="2">
        <f t="shared" si="4"/>
        <v>35</v>
      </c>
      <c r="N41" s="2">
        <v>0</v>
      </c>
      <c r="O41" s="2">
        <v>163.4</v>
      </c>
      <c r="P41" s="1">
        <f t="shared" si="0"/>
        <v>0</v>
      </c>
      <c r="Q41" s="2">
        <f t="shared" si="1"/>
        <v>5.0962011824259026</v>
      </c>
      <c r="R41" s="2">
        <f t="shared" si="13"/>
        <v>163.4</v>
      </c>
      <c r="S41" s="2">
        <f t="shared" si="3"/>
        <v>0</v>
      </c>
      <c r="Y41" s="1">
        <f t="shared" si="5"/>
        <v>0</v>
      </c>
    </row>
    <row r="42" spans="13:29" x14ac:dyDescent="0.25">
      <c r="M42" s="2">
        <f t="shared" si="4"/>
        <v>36</v>
      </c>
      <c r="N42" s="2">
        <v>0</v>
      </c>
      <c r="O42" s="2">
        <v>155</v>
      </c>
      <c r="P42" s="1">
        <f t="shared" si="0"/>
        <v>0</v>
      </c>
      <c r="Q42" s="2">
        <f t="shared" si="1"/>
        <v>5.0434251169192468</v>
      </c>
      <c r="R42" s="2">
        <f t="shared" si="13"/>
        <v>155</v>
      </c>
      <c r="S42" s="2">
        <f t="shared" si="3"/>
        <v>0</v>
      </c>
      <c r="Y42" s="1">
        <f t="shared" si="5"/>
        <v>0</v>
      </c>
    </row>
    <row r="43" spans="13:29" x14ac:dyDescent="0.25">
      <c r="M43" s="2">
        <f t="shared" si="4"/>
        <v>37</v>
      </c>
      <c r="N43" s="2">
        <v>0</v>
      </c>
      <c r="O43" s="2">
        <v>143.69999999999999</v>
      </c>
      <c r="P43" s="1">
        <f t="shared" si="0"/>
        <v>0</v>
      </c>
      <c r="Q43" s="2">
        <f t="shared" si="1"/>
        <v>4.967727793084979</v>
      </c>
      <c r="R43" s="2">
        <f t="shared" si="13"/>
        <v>143.69999999999999</v>
      </c>
      <c r="S43" s="2">
        <f t="shared" si="3"/>
        <v>0</v>
      </c>
      <c r="Y43" s="1">
        <f t="shared" si="5"/>
        <v>0</v>
      </c>
    </row>
    <row r="44" spans="13:29" x14ac:dyDescent="0.25">
      <c r="M44" s="2">
        <f t="shared" si="4"/>
        <v>38</v>
      </c>
      <c r="N44" s="2">
        <v>0</v>
      </c>
      <c r="O44" s="2">
        <v>134.6</v>
      </c>
      <c r="P44" s="1">
        <f t="shared" si="0"/>
        <v>0</v>
      </c>
      <c r="Q44" s="2">
        <f t="shared" si="1"/>
        <v>4.9023074172106273</v>
      </c>
      <c r="R44" s="2">
        <f t="shared" si="13"/>
        <v>134.6</v>
      </c>
      <c r="S44" s="2">
        <f t="shared" si="3"/>
        <v>0</v>
      </c>
      <c r="Y44" s="1">
        <f t="shared" si="5"/>
        <v>0</v>
      </c>
    </row>
    <row r="45" spans="13:29" x14ac:dyDescent="0.25">
      <c r="M45" s="2">
        <f t="shared" si="4"/>
        <v>39</v>
      </c>
      <c r="N45" s="2">
        <v>0</v>
      </c>
      <c r="O45" s="2">
        <v>126.3</v>
      </c>
      <c r="P45" s="1">
        <f t="shared" si="0"/>
        <v>0</v>
      </c>
      <c r="Q45" s="2">
        <f t="shared" si="1"/>
        <v>4.8386600293564452</v>
      </c>
      <c r="R45" s="2">
        <f t="shared" si="13"/>
        <v>126.3</v>
      </c>
      <c r="S45" s="2">
        <f t="shared" si="3"/>
        <v>0</v>
      </c>
      <c r="Y45" s="1">
        <f t="shared" si="5"/>
        <v>0</v>
      </c>
    </row>
    <row r="46" spans="13:29" x14ac:dyDescent="0.25">
      <c r="M46" s="2">
        <f t="shared" si="4"/>
        <v>40</v>
      </c>
      <c r="N46" s="2">
        <v>0</v>
      </c>
      <c r="O46" s="2">
        <v>118.8</v>
      </c>
      <c r="P46" s="1">
        <f t="shared" si="0"/>
        <v>0</v>
      </c>
      <c r="Q46" s="2">
        <f t="shared" si="1"/>
        <v>4.7774414069285447</v>
      </c>
      <c r="R46" s="2">
        <f t="shared" si="13"/>
        <v>118.8</v>
      </c>
      <c r="S46" s="2">
        <f t="shared" si="3"/>
        <v>0</v>
      </c>
      <c r="Y46" s="1">
        <f t="shared" si="5"/>
        <v>0</v>
      </c>
    </row>
    <row r="47" spans="13:29" x14ac:dyDescent="0.25">
      <c r="X47">
        <f>SUM(X19:X37)</f>
        <v>26.085499999999655</v>
      </c>
    </row>
    <row r="48" spans="13:29" x14ac:dyDescent="0.25">
      <c r="W48" s="6" t="s">
        <v>3</v>
      </c>
      <c r="X48" s="5">
        <f>X47*N2</f>
        <v>26.085499999999655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Z48"/>
  <sheetViews>
    <sheetView tabSelected="1" workbookViewId="0">
      <selection activeCell="V13" sqref="V13"/>
    </sheetView>
  </sheetViews>
  <sheetFormatPr defaultRowHeight="15" x14ac:dyDescent="0.25"/>
  <cols>
    <col min="12" max="12" width="9.140625" style="1"/>
    <col min="13" max="13" width="12.85546875" style="1" bestFit="1" customWidth="1"/>
    <col min="14" max="14" width="9.140625" style="1"/>
    <col min="16" max="16" width="12.5703125" style="1" customWidth="1"/>
    <col min="17" max="17" width="15" style="1" bestFit="1" customWidth="1"/>
    <col min="19" max="19" width="13.5703125" bestFit="1" customWidth="1"/>
    <col min="20" max="20" width="9.140625" style="1"/>
    <col min="21" max="21" width="10" bestFit="1" customWidth="1"/>
    <col min="23" max="23" width="9.140625" style="1"/>
    <col min="25" max="25" width="9.140625" style="1"/>
  </cols>
  <sheetData>
    <row r="1" spans="13:26" x14ac:dyDescent="0.25">
      <c r="M1" s="1" t="s">
        <v>16</v>
      </c>
      <c r="N1" s="1">
        <v>870</v>
      </c>
    </row>
    <row r="2" spans="13:26" x14ac:dyDescent="0.25">
      <c r="M2" s="1" t="s">
        <v>13</v>
      </c>
      <c r="N2" s="1">
        <v>1</v>
      </c>
      <c r="O2" s="1"/>
      <c r="Q2" s="1" t="s">
        <v>10</v>
      </c>
      <c r="R2">
        <f>(O38-O18)/(M38-M18)</f>
        <v>6.8849999999999998</v>
      </c>
      <c r="U2" s="11" t="s">
        <v>24</v>
      </c>
      <c r="V2" s="10"/>
    </row>
    <row r="3" spans="13:26" x14ac:dyDescent="0.25">
      <c r="M3" s="1" t="s">
        <v>14</v>
      </c>
      <c r="N3" s="1">
        <v>3600</v>
      </c>
      <c r="O3" s="1"/>
      <c r="U3" s="9" t="s">
        <v>23</v>
      </c>
      <c r="V3" s="9">
        <f>SUM(N6:N46)</f>
        <v>64.900000000000006</v>
      </c>
      <c r="W3" s="1" t="s">
        <v>25</v>
      </c>
      <c r="X3" s="7">
        <f>5*V3+10*V4-10*SQRT(V4*(V4+1.25*V3))</f>
        <v>56.522325858551881</v>
      </c>
    </row>
    <row r="4" spans="13:26" x14ac:dyDescent="0.25">
      <c r="O4" s="1"/>
      <c r="R4" s="3"/>
      <c r="S4" s="2" t="s">
        <v>12</v>
      </c>
      <c r="T4" s="1">
        <f>SUM(T19:T37)*$N$3</f>
        <v>22694399.999999993</v>
      </c>
      <c r="U4" s="5" t="s">
        <v>15</v>
      </c>
      <c r="V4" s="8">
        <f>T4/(N1*1000000)*1000</f>
        <v>26.0855172413793</v>
      </c>
    </row>
    <row r="5" spans="13:26" x14ac:dyDescent="0.25">
      <c r="M5" s="1" t="s">
        <v>4</v>
      </c>
      <c r="N5" s="1" t="s">
        <v>5</v>
      </c>
      <c r="O5" s="1" t="s">
        <v>6</v>
      </c>
      <c r="P5" s="1" t="s">
        <v>7</v>
      </c>
      <c r="Q5" s="1" t="s">
        <v>8</v>
      </c>
      <c r="R5" s="2" t="s">
        <v>9</v>
      </c>
      <c r="S5" s="2" t="s">
        <v>11</v>
      </c>
      <c r="W5" s="1" t="s">
        <v>27</v>
      </c>
      <c r="X5" s="1" t="s">
        <v>26</v>
      </c>
      <c r="Y5" s="1" t="s">
        <v>0</v>
      </c>
      <c r="Z5" s="1" t="s">
        <v>2</v>
      </c>
    </row>
    <row r="6" spans="13:26" x14ac:dyDescent="0.25">
      <c r="M6" s="1">
        <v>0</v>
      </c>
      <c r="N6" s="1">
        <v>0</v>
      </c>
      <c r="O6" s="1">
        <v>44.8</v>
      </c>
      <c r="Q6" s="1">
        <f>LN(O6)</f>
        <v>3.8022081394209395</v>
      </c>
      <c r="R6" s="2">
        <f>O6</f>
        <v>44.8</v>
      </c>
      <c r="S6" s="2">
        <f>O6-R6</f>
        <v>0</v>
      </c>
      <c r="W6" s="1">
        <f>N6</f>
        <v>0</v>
      </c>
      <c r="X6" s="7">
        <f>IF(W6&gt;0.2*$X$3,(W6-0.2*$X$3)^2/(W6+0.8*$X$3),0)</f>
        <v>0</v>
      </c>
      <c r="Z6" s="1"/>
    </row>
    <row r="7" spans="13:26" x14ac:dyDescent="0.25">
      <c r="M7" s="1">
        <f>1+M6</f>
        <v>1</v>
      </c>
      <c r="N7" s="1">
        <v>0</v>
      </c>
      <c r="O7" s="1">
        <v>44.5</v>
      </c>
      <c r="P7" s="1">
        <f t="shared" ref="P7:P46" si="0">N7/$N$2</f>
        <v>0</v>
      </c>
      <c r="Q7" s="1">
        <f t="shared" ref="Q7:Q46" si="1">LN(O7)</f>
        <v>3.7954891891721947</v>
      </c>
      <c r="R7" s="2">
        <f t="shared" ref="R7:R18" si="2">O7</f>
        <v>44.5</v>
      </c>
      <c r="S7" s="2">
        <f t="shared" ref="S7:S46" si="3">O7-R7</f>
        <v>0</v>
      </c>
      <c r="W7" s="1">
        <f>W6+N7</f>
        <v>0</v>
      </c>
      <c r="X7" s="7">
        <f t="shared" ref="X7:X46" si="4">IF(W7&gt;0.2*$X$3,(W7-0.2*$X$3)^2/(W7+0.8*$X$3),0)</f>
        <v>0</v>
      </c>
      <c r="Y7" s="1">
        <f>(X7-X6)/$N$2</f>
        <v>0</v>
      </c>
      <c r="Z7" s="1">
        <f>P7-Y7</f>
        <v>0</v>
      </c>
    </row>
    <row r="8" spans="13:26" x14ac:dyDescent="0.25">
      <c r="M8" s="1">
        <f t="shared" ref="M8:M46" si="5">1+M7</f>
        <v>2</v>
      </c>
      <c r="N8" s="1">
        <v>1</v>
      </c>
      <c r="O8" s="1">
        <v>44.3</v>
      </c>
      <c r="P8" s="1">
        <f t="shared" si="0"/>
        <v>1</v>
      </c>
      <c r="Q8" s="1">
        <f t="shared" si="1"/>
        <v>3.7909846770510898</v>
      </c>
      <c r="R8" s="2">
        <f t="shared" si="2"/>
        <v>44.3</v>
      </c>
      <c r="S8" s="2">
        <f t="shared" si="3"/>
        <v>0</v>
      </c>
      <c r="W8" s="1">
        <f t="shared" ref="W8:W46" si="6">W7+N8</f>
        <v>1</v>
      </c>
      <c r="X8" s="7">
        <f t="shared" si="4"/>
        <v>0</v>
      </c>
      <c r="Y8" s="1">
        <f t="shared" ref="Y8:Y46" si="7">(X8-X7)/$N$2</f>
        <v>0</v>
      </c>
      <c r="Z8" s="1">
        <f>P8-Y8</f>
        <v>1</v>
      </c>
    </row>
    <row r="9" spans="13:26" x14ac:dyDescent="0.25">
      <c r="M9" s="1">
        <f t="shared" si="5"/>
        <v>3</v>
      </c>
      <c r="N9" s="1">
        <v>3.9</v>
      </c>
      <c r="O9" s="1">
        <v>44</v>
      </c>
      <c r="P9" s="1">
        <f t="shared" si="0"/>
        <v>3.9</v>
      </c>
      <c r="Q9" s="1">
        <f t="shared" si="1"/>
        <v>3.784189633918261</v>
      </c>
      <c r="R9" s="2">
        <f t="shared" si="2"/>
        <v>44</v>
      </c>
      <c r="S9" s="2">
        <f t="shared" si="3"/>
        <v>0</v>
      </c>
      <c r="W9" s="1">
        <f t="shared" si="6"/>
        <v>4.9000000000000004</v>
      </c>
      <c r="X9" s="7">
        <f t="shared" si="4"/>
        <v>0</v>
      </c>
      <c r="Y9" s="1">
        <f t="shared" si="7"/>
        <v>0</v>
      </c>
      <c r="Z9" s="1">
        <f>P9-Y9</f>
        <v>3.9</v>
      </c>
    </row>
    <row r="10" spans="13:26" x14ac:dyDescent="0.25">
      <c r="M10" s="1">
        <f t="shared" si="5"/>
        <v>4</v>
      </c>
      <c r="N10" s="1">
        <v>0.3</v>
      </c>
      <c r="O10" s="1">
        <v>43.7</v>
      </c>
      <c r="P10" s="1">
        <f t="shared" si="0"/>
        <v>0.3</v>
      </c>
      <c r="Q10" s="1">
        <f t="shared" si="1"/>
        <v>3.7773481021015445</v>
      </c>
      <c r="R10" s="2">
        <f t="shared" si="2"/>
        <v>43.7</v>
      </c>
      <c r="S10" s="2">
        <f t="shared" si="3"/>
        <v>0</v>
      </c>
      <c r="W10" s="1">
        <f t="shared" si="6"/>
        <v>5.2</v>
      </c>
      <c r="X10" s="7">
        <f t="shared" si="4"/>
        <v>0</v>
      </c>
      <c r="Y10" s="1">
        <f t="shared" si="7"/>
        <v>0</v>
      </c>
      <c r="Z10" s="1">
        <f>P10-Y10</f>
        <v>0.3</v>
      </c>
    </row>
    <row r="11" spans="13:26" x14ac:dyDescent="0.25">
      <c r="M11" s="1">
        <f t="shared" si="5"/>
        <v>5</v>
      </c>
      <c r="N11" s="1">
        <v>0.8</v>
      </c>
      <c r="O11" s="1">
        <v>43.5</v>
      </c>
      <c r="P11" s="1">
        <f t="shared" si="0"/>
        <v>0.8</v>
      </c>
      <c r="Q11" s="1">
        <f t="shared" si="1"/>
        <v>3.7727609380946383</v>
      </c>
      <c r="R11" s="2">
        <f t="shared" si="2"/>
        <v>43.5</v>
      </c>
      <c r="S11" s="2">
        <f t="shared" si="3"/>
        <v>0</v>
      </c>
      <c r="W11" s="1">
        <f t="shared" si="6"/>
        <v>6</v>
      </c>
      <c r="X11" s="7">
        <f t="shared" si="4"/>
        <v>0</v>
      </c>
      <c r="Y11" s="1">
        <f t="shared" si="7"/>
        <v>0</v>
      </c>
      <c r="Z11" s="1">
        <f>P11-Y11</f>
        <v>0.8</v>
      </c>
    </row>
    <row r="12" spans="13:26" x14ac:dyDescent="0.25">
      <c r="M12" s="1">
        <f t="shared" si="5"/>
        <v>6</v>
      </c>
      <c r="N12" s="1">
        <v>1.8</v>
      </c>
      <c r="O12" s="1">
        <v>43.2</v>
      </c>
      <c r="P12" s="1">
        <f t="shared" si="0"/>
        <v>1.8</v>
      </c>
      <c r="Q12" s="1">
        <f t="shared" si="1"/>
        <v>3.7658404952500648</v>
      </c>
      <c r="R12" s="2">
        <f t="shared" si="2"/>
        <v>43.2</v>
      </c>
      <c r="S12" s="2">
        <f t="shared" si="3"/>
        <v>0</v>
      </c>
      <c r="W12" s="1">
        <f t="shared" si="6"/>
        <v>7.8</v>
      </c>
      <c r="X12" s="7">
        <f t="shared" si="4"/>
        <v>0</v>
      </c>
      <c r="Y12" s="1">
        <f t="shared" si="7"/>
        <v>0</v>
      </c>
      <c r="Z12" s="1">
        <f>P12-Y12</f>
        <v>1.8</v>
      </c>
    </row>
    <row r="13" spans="13:26" x14ac:dyDescent="0.25">
      <c r="M13" s="1">
        <f t="shared" si="5"/>
        <v>7</v>
      </c>
      <c r="N13" s="1">
        <v>2.2999999999999998</v>
      </c>
      <c r="O13" s="1">
        <v>43</v>
      </c>
      <c r="P13" s="1">
        <f t="shared" si="0"/>
        <v>2.2999999999999998</v>
      </c>
      <c r="Q13" s="1">
        <f t="shared" si="1"/>
        <v>3.7612001156935624</v>
      </c>
      <c r="R13" s="2">
        <f t="shared" si="2"/>
        <v>43</v>
      </c>
      <c r="S13" s="2">
        <f t="shared" si="3"/>
        <v>0</v>
      </c>
      <c r="W13" s="1">
        <f t="shared" si="6"/>
        <v>10.1</v>
      </c>
      <c r="X13" s="7">
        <f t="shared" si="4"/>
        <v>0</v>
      </c>
      <c r="Y13" s="1">
        <f t="shared" si="7"/>
        <v>0</v>
      </c>
      <c r="Z13" s="1">
        <f>P13-Y13</f>
        <v>2.2999999999999998</v>
      </c>
    </row>
    <row r="14" spans="13:26" x14ac:dyDescent="0.25">
      <c r="M14" s="1">
        <f t="shared" si="5"/>
        <v>8</v>
      </c>
      <c r="N14" s="1">
        <v>1.5</v>
      </c>
      <c r="O14" s="1">
        <v>42.7</v>
      </c>
      <c r="P14" s="1">
        <f t="shared" si="0"/>
        <v>1.5</v>
      </c>
      <c r="Q14" s="1">
        <f t="shared" si="1"/>
        <v>3.7541989202345789</v>
      </c>
      <c r="R14" s="2">
        <f t="shared" si="2"/>
        <v>42.7</v>
      </c>
      <c r="S14" s="2">
        <f t="shared" si="3"/>
        <v>0</v>
      </c>
      <c r="W14" s="1">
        <f t="shared" si="6"/>
        <v>11.6</v>
      </c>
      <c r="X14" s="7">
        <f t="shared" si="4"/>
        <v>1.5372073794465231E-3</v>
      </c>
      <c r="Y14" s="1">
        <f t="shared" si="7"/>
        <v>1.5372073794465231E-3</v>
      </c>
      <c r="Z14" s="1">
        <f>P14-Y14</f>
        <v>1.4984627926205534</v>
      </c>
    </row>
    <row r="15" spans="13:26" x14ac:dyDescent="0.25">
      <c r="M15" s="1">
        <f t="shared" si="5"/>
        <v>9</v>
      </c>
      <c r="N15" s="1">
        <v>2.8</v>
      </c>
      <c r="O15" s="1">
        <v>42.5</v>
      </c>
      <c r="P15" s="1">
        <f t="shared" si="0"/>
        <v>2.8</v>
      </c>
      <c r="Q15" s="1">
        <f t="shared" si="1"/>
        <v>3.7495040759303713</v>
      </c>
      <c r="R15" s="2">
        <f t="shared" si="2"/>
        <v>42.5</v>
      </c>
      <c r="S15" s="2">
        <f t="shared" si="3"/>
        <v>0</v>
      </c>
      <c r="W15" s="1">
        <f t="shared" si="6"/>
        <v>14.399999999999999</v>
      </c>
      <c r="X15" s="7">
        <f t="shared" si="4"/>
        <v>0.16072928083561738</v>
      </c>
      <c r="Y15" s="1">
        <f t="shared" si="7"/>
        <v>0.15919207345617087</v>
      </c>
      <c r="Z15" s="1">
        <f>P15-Y15</f>
        <v>2.6408079265438289</v>
      </c>
    </row>
    <row r="16" spans="13:26" x14ac:dyDescent="0.25">
      <c r="M16" s="1">
        <f t="shared" si="5"/>
        <v>10</v>
      </c>
      <c r="N16" s="1">
        <v>1.2</v>
      </c>
      <c r="O16" s="1">
        <v>46</v>
      </c>
      <c r="P16" s="1">
        <f t="shared" si="0"/>
        <v>1.2</v>
      </c>
      <c r="Q16" s="1">
        <f t="shared" si="1"/>
        <v>3.8286413964890951</v>
      </c>
      <c r="R16" s="2">
        <f t="shared" si="2"/>
        <v>46</v>
      </c>
      <c r="S16" s="2">
        <f t="shared" si="3"/>
        <v>0</v>
      </c>
      <c r="W16" s="1">
        <f t="shared" si="6"/>
        <v>15.599999999999998</v>
      </c>
      <c r="X16" s="7">
        <f t="shared" si="4"/>
        <v>0.30339145857265132</v>
      </c>
      <c r="Y16" s="1">
        <f t="shared" si="7"/>
        <v>0.14266217773703394</v>
      </c>
      <c r="Z16" s="1">
        <f>P16-Y16</f>
        <v>1.0573378222629661</v>
      </c>
    </row>
    <row r="17" spans="13:26" x14ac:dyDescent="0.25">
      <c r="M17" s="1">
        <f t="shared" si="5"/>
        <v>11</v>
      </c>
      <c r="N17" s="1">
        <v>2.4</v>
      </c>
      <c r="O17" s="1">
        <v>49.9</v>
      </c>
      <c r="P17" s="1">
        <f t="shared" si="0"/>
        <v>2.4</v>
      </c>
      <c r="Q17" s="1">
        <f t="shared" si="1"/>
        <v>3.9100210027574729</v>
      </c>
      <c r="R17" s="2">
        <f t="shared" si="2"/>
        <v>49.9</v>
      </c>
      <c r="S17" s="2">
        <f t="shared" si="3"/>
        <v>0</v>
      </c>
      <c r="W17" s="1">
        <f t="shared" si="6"/>
        <v>17.999999999999996</v>
      </c>
      <c r="X17" s="7">
        <f t="shared" si="4"/>
        <v>0.70913798964048946</v>
      </c>
      <c r="Y17" s="1">
        <f t="shared" si="7"/>
        <v>0.40574653106783815</v>
      </c>
      <c r="Z17" s="1">
        <f>P17-Y17</f>
        <v>1.9942534689321618</v>
      </c>
    </row>
    <row r="18" spans="13:26" x14ac:dyDescent="0.25">
      <c r="M18" s="4">
        <f t="shared" si="5"/>
        <v>12</v>
      </c>
      <c r="N18" s="4">
        <v>6.3</v>
      </c>
      <c r="O18" s="4">
        <v>54</v>
      </c>
      <c r="P18" s="1">
        <f t="shared" si="0"/>
        <v>6.3</v>
      </c>
      <c r="Q18" s="4">
        <f t="shared" si="1"/>
        <v>3.9889840465642745</v>
      </c>
      <c r="R18" s="2">
        <f t="shared" si="2"/>
        <v>54</v>
      </c>
      <c r="S18" s="2">
        <f t="shared" si="3"/>
        <v>0</v>
      </c>
      <c r="W18" s="1">
        <f t="shared" si="6"/>
        <v>24.299999999999997</v>
      </c>
      <c r="X18" s="7">
        <f t="shared" si="4"/>
        <v>2.4293602220307577</v>
      </c>
      <c r="Y18" s="1">
        <f t="shared" si="7"/>
        <v>1.7202222323902683</v>
      </c>
      <c r="Z18" s="1">
        <f>P18-Y18</f>
        <v>4.5797777676097313</v>
      </c>
    </row>
    <row r="19" spans="13:26" x14ac:dyDescent="0.25">
      <c r="M19" s="1">
        <f t="shared" si="5"/>
        <v>13</v>
      </c>
      <c r="N19" s="1">
        <v>8</v>
      </c>
      <c r="O19" s="1">
        <v>102</v>
      </c>
      <c r="P19" s="1">
        <f t="shared" si="0"/>
        <v>8</v>
      </c>
      <c r="Q19" s="1">
        <f t="shared" si="1"/>
        <v>4.6249728132842707</v>
      </c>
      <c r="R19" s="2">
        <f t="shared" ref="R19:R38" si="8">R18+$R$2*$N$2</f>
        <v>60.884999999999998</v>
      </c>
      <c r="S19" s="2">
        <f t="shared" si="3"/>
        <v>41.115000000000002</v>
      </c>
      <c r="T19" s="1">
        <f>1/2*S19</f>
        <v>20.557500000000001</v>
      </c>
      <c r="W19" s="1">
        <f t="shared" si="6"/>
        <v>32.299999999999997</v>
      </c>
      <c r="X19" s="7">
        <f t="shared" si="4"/>
        <v>5.6865924681116686</v>
      </c>
      <c r="Y19" s="1">
        <f t="shared" si="7"/>
        <v>3.2572322460809109</v>
      </c>
      <c r="Z19" s="1">
        <f>P19-Y19</f>
        <v>4.7427677539190896</v>
      </c>
    </row>
    <row r="20" spans="13:26" x14ac:dyDescent="0.25">
      <c r="M20" s="1">
        <f t="shared" si="5"/>
        <v>14</v>
      </c>
      <c r="N20" s="1">
        <v>8</v>
      </c>
      <c r="O20" s="1">
        <v>169</v>
      </c>
      <c r="P20" s="1">
        <f t="shared" si="0"/>
        <v>8</v>
      </c>
      <c r="Q20" s="1">
        <f t="shared" si="1"/>
        <v>5.1298987149230735</v>
      </c>
      <c r="R20" s="2">
        <f t="shared" si="8"/>
        <v>67.77</v>
      </c>
      <c r="S20" s="2">
        <f t="shared" si="3"/>
        <v>101.23</v>
      </c>
      <c r="T20" s="1">
        <f>S20</f>
        <v>101.23</v>
      </c>
      <c r="W20" s="1">
        <f t="shared" si="6"/>
        <v>40.299999999999997</v>
      </c>
      <c r="X20" s="7">
        <f t="shared" si="4"/>
        <v>9.8311748355968867</v>
      </c>
      <c r="Y20" s="1">
        <f t="shared" si="7"/>
        <v>4.144582367485218</v>
      </c>
      <c r="Z20" s="1">
        <f>P20-Y20</f>
        <v>3.855417632514782</v>
      </c>
    </row>
    <row r="21" spans="13:26" x14ac:dyDescent="0.25">
      <c r="M21" s="1">
        <f t="shared" si="5"/>
        <v>15</v>
      </c>
      <c r="N21" s="1">
        <v>5.3</v>
      </c>
      <c r="O21" s="1">
        <v>252.8</v>
      </c>
      <c r="P21" s="1">
        <f t="shared" si="0"/>
        <v>5.3</v>
      </c>
      <c r="Q21" s="1">
        <f t="shared" si="1"/>
        <v>5.5325986622727026</v>
      </c>
      <c r="R21" s="2">
        <f t="shared" si="8"/>
        <v>74.655000000000001</v>
      </c>
      <c r="S21" s="2">
        <f t="shared" si="3"/>
        <v>178.14500000000001</v>
      </c>
      <c r="T21" s="1">
        <f t="shared" ref="T21:T36" si="9">S21</f>
        <v>178.14500000000001</v>
      </c>
      <c r="W21" s="1">
        <f t="shared" si="6"/>
        <v>45.599999999999994</v>
      </c>
      <c r="X21" s="7">
        <f t="shared" si="4"/>
        <v>12.95101756706368</v>
      </c>
      <c r="Y21" s="1">
        <f t="shared" si="7"/>
        <v>3.1198427314667931</v>
      </c>
      <c r="Z21" s="1">
        <f>P21-Y21</f>
        <v>2.1801572685332067</v>
      </c>
    </row>
    <row r="22" spans="13:26" x14ac:dyDescent="0.25">
      <c r="M22" s="1">
        <f t="shared" si="5"/>
        <v>16</v>
      </c>
      <c r="N22" s="1">
        <v>4.0999999999999996</v>
      </c>
      <c r="O22" s="1">
        <v>338.7</v>
      </c>
      <c r="P22" s="1">
        <f t="shared" si="0"/>
        <v>4.0999999999999996</v>
      </c>
      <c r="Q22" s="1">
        <f t="shared" si="1"/>
        <v>5.8251147598237258</v>
      </c>
      <c r="R22" s="2">
        <f t="shared" si="8"/>
        <v>81.540000000000006</v>
      </c>
      <c r="S22" s="2">
        <f t="shared" si="3"/>
        <v>257.15999999999997</v>
      </c>
      <c r="T22" s="1">
        <f t="shared" si="9"/>
        <v>257.15999999999997</v>
      </c>
      <c r="W22" s="1">
        <f t="shared" si="6"/>
        <v>49.699999999999996</v>
      </c>
      <c r="X22" s="7">
        <f t="shared" si="4"/>
        <v>15.531503597770957</v>
      </c>
      <c r="Y22" s="1">
        <f t="shared" si="7"/>
        <v>2.5804860307072772</v>
      </c>
      <c r="Z22" s="1">
        <f>P22-Y22</f>
        <v>1.5195139692927224</v>
      </c>
    </row>
    <row r="23" spans="13:26" x14ac:dyDescent="0.25">
      <c r="M23" s="1">
        <f t="shared" si="5"/>
        <v>17</v>
      </c>
      <c r="N23" s="1">
        <v>2.8</v>
      </c>
      <c r="O23" s="1">
        <v>533.29999999999995</v>
      </c>
      <c r="P23" s="1">
        <f t="shared" si="0"/>
        <v>2.8</v>
      </c>
      <c r="Q23" s="1">
        <f t="shared" si="1"/>
        <v>6.2790841176065566</v>
      </c>
      <c r="R23" s="2">
        <f t="shared" si="8"/>
        <v>88.425000000000011</v>
      </c>
      <c r="S23" s="2">
        <f t="shared" si="3"/>
        <v>444.87499999999994</v>
      </c>
      <c r="T23" s="1">
        <f t="shared" si="9"/>
        <v>444.87499999999994</v>
      </c>
      <c r="W23" s="1">
        <f t="shared" si="6"/>
        <v>52.499999999999993</v>
      </c>
      <c r="X23" s="7">
        <f t="shared" si="4"/>
        <v>17.367061434423597</v>
      </c>
      <c r="Y23" s="1">
        <f t="shared" si="7"/>
        <v>1.8355578366526402</v>
      </c>
      <c r="Z23" s="1">
        <f>P23-Y23</f>
        <v>0.96444216334735966</v>
      </c>
    </row>
    <row r="24" spans="13:26" x14ac:dyDescent="0.25">
      <c r="M24" s="1">
        <f t="shared" si="5"/>
        <v>18</v>
      </c>
      <c r="N24" s="1">
        <v>5.0999999999999996</v>
      </c>
      <c r="O24" s="1">
        <v>755.2</v>
      </c>
      <c r="P24" s="1">
        <f t="shared" si="0"/>
        <v>5.0999999999999996</v>
      </c>
      <c r="Q24" s="1">
        <f t="shared" si="1"/>
        <v>6.6269826148312907</v>
      </c>
      <c r="R24" s="2">
        <f t="shared" si="8"/>
        <v>95.310000000000016</v>
      </c>
      <c r="S24" s="2">
        <f t="shared" si="3"/>
        <v>659.89</v>
      </c>
      <c r="T24" s="1">
        <f t="shared" si="9"/>
        <v>659.89</v>
      </c>
      <c r="W24" s="1">
        <f t="shared" si="6"/>
        <v>57.599999999999994</v>
      </c>
      <c r="X24" s="7">
        <f t="shared" si="4"/>
        <v>20.84537191028787</v>
      </c>
      <c r="Y24" s="1">
        <f t="shared" si="7"/>
        <v>3.4783104758642729</v>
      </c>
      <c r="Z24" s="1">
        <f>P24-Y24</f>
        <v>1.6216895241357268</v>
      </c>
    </row>
    <row r="25" spans="13:26" x14ac:dyDescent="0.25">
      <c r="M25" s="1">
        <f t="shared" si="5"/>
        <v>19</v>
      </c>
      <c r="N25" s="1">
        <v>4.2</v>
      </c>
      <c r="O25" s="1">
        <v>1001.4</v>
      </c>
      <c r="P25" s="1">
        <f t="shared" si="0"/>
        <v>4.2</v>
      </c>
      <c r="Q25" s="1">
        <f t="shared" si="1"/>
        <v>6.9091542998958442</v>
      </c>
      <c r="R25" s="2">
        <f t="shared" si="8"/>
        <v>102.19500000000002</v>
      </c>
      <c r="S25" s="2">
        <f t="shared" si="3"/>
        <v>899.20499999999993</v>
      </c>
      <c r="T25" s="1">
        <f t="shared" si="9"/>
        <v>899.20499999999993</v>
      </c>
      <c r="W25" s="1">
        <f t="shared" si="6"/>
        <v>61.8</v>
      </c>
      <c r="X25" s="7">
        <f t="shared" si="4"/>
        <v>23.825920470007336</v>
      </c>
      <c r="Y25" s="1">
        <f t="shared" si="7"/>
        <v>2.9805485597194661</v>
      </c>
      <c r="Z25" s="1">
        <f>P25-Y25</f>
        <v>1.2194514402805341</v>
      </c>
    </row>
    <row r="26" spans="13:26" x14ac:dyDescent="0.25">
      <c r="M26" s="1">
        <f t="shared" si="5"/>
        <v>20</v>
      </c>
      <c r="N26" s="1">
        <v>0.4</v>
      </c>
      <c r="O26" s="1">
        <v>818</v>
      </c>
      <c r="P26" s="1">
        <f t="shared" si="0"/>
        <v>0.4</v>
      </c>
      <c r="Q26" s="1">
        <f t="shared" si="1"/>
        <v>6.7068623366027467</v>
      </c>
      <c r="R26" s="2">
        <f t="shared" si="8"/>
        <v>109.08000000000003</v>
      </c>
      <c r="S26" s="2">
        <f t="shared" si="3"/>
        <v>708.92</v>
      </c>
      <c r="T26" s="1">
        <f t="shared" si="9"/>
        <v>708.92</v>
      </c>
      <c r="W26" s="1">
        <f t="shared" si="6"/>
        <v>62.199999999999996</v>
      </c>
      <c r="X26" s="7">
        <f t="shared" si="4"/>
        <v>24.114755673727132</v>
      </c>
      <c r="Y26" s="1">
        <f t="shared" si="7"/>
        <v>0.28883520371979543</v>
      </c>
      <c r="Z26" s="1">
        <f>P26-Y26</f>
        <v>0.11116479628020459</v>
      </c>
    </row>
    <row r="27" spans="13:26" x14ac:dyDescent="0.25">
      <c r="M27" s="1">
        <f t="shared" si="5"/>
        <v>21</v>
      </c>
      <c r="N27" s="1">
        <v>0.8</v>
      </c>
      <c r="O27" s="1">
        <v>735.4</v>
      </c>
      <c r="P27" s="1">
        <f t="shared" si="0"/>
        <v>0.8</v>
      </c>
      <c r="Q27" s="1">
        <f t="shared" si="1"/>
        <v>6.6004145688671718</v>
      </c>
      <c r="R27" s="2">
        <f t="shared" si="8"/>
        <v>115.96500000000003</v>
      </c>
      <c r="S27" s="2">
        <f t="shared" si="3"/>
        <v>619.43499999999995</v>
      </c>
      <c r="T27" s="1">
        <f t="shared" si="9"/>
        <v>619.43499999999995</v>
      </c>
      <c r="W27" s="1">
        <f t="shared" si="6"/>
        <v>62.999999999999993</v>
      </c>
      <c r="X27" s="7">
        <f t="shared" si="4"/>
        <v>24.694891436787128</v>
      </c>
      <c r="Y27" s="1">
        <f t="shared" si="7"/>
        <v>0.58013576305999592</v>
      </c>
      <c r="Z27" s="1">
        <f>P27-Y27</f>
        <v>0.21986423694000412</v>
      </c>
    </row>
    <row r="28" spans="13:26" x14ac:dyDescent="0.25">
      <c r="M28" s="1">
        <f t="shared" si="5"/>
        <v>22</v>
      </c>
      <c r="N28" s="1">
        <v>0.2</v>
      </c>
      <c r="O28" s="1">
        <v>657.9</v>
      </c>
      <c r="P28" s="1">
        <f t="shared" si="0"/>
        <v>0.2</v>
      </c>
      <c r="Q28" s="1">
        <f t="shared" si="1"/>
        <v>6.4890529440919522</v>
      </c>
      <c r="R28" s="2">
        <f t="shared" si="8"/>
        <v>122.85000000000004</v>
      </c>
      <c r="S28" s="2">
        <f t="shared" si="3"/>
        <v>535.04999999999995</v>
      </c>
      <c r="T28" s="1">
        <f t="shared" si="9"/>
        <v>535.04999999999995</v>
      </c>
      <c r="W28" s="1">
        <f t="shared" si="6"/>
        <v>63.199999999999996</v>
      </c>
      <c r="X28" s="7">
        <f t="shared" si="4"/>
        <v>24.840432360985371</v>
      </c>
      <c r="Y28" s="1">
        <f t="shared" si="7"/>
        <v>0.14554092419824372</v>
      </c>
      <c r="Z28" s="1">
        <f>P28-Y28</f>
        <v>5.4459075801756296E-2</v>
      </c>
    </row>
    <row r="29" spans="13:26" x14ac:dyDescent="0.25">
      <c r="M29" s="1">
        <f t="shared" si="5"/>
        <v>23</v>
      </c>
      <c r="N29" s="1">
        <v>0.1</v>
      </c>
      <c r="O29" s="1">
        <v>581.29999999999995</v>
      </c>
      <c r="P29" s="1">
        <f t="shared" si="0"/>
        <v>0.1</v>
      </c>
      <c r="Q29" s="1">
        <f t="shared" si="1"/>
        <v>6.3652669747073052</v>
      </c>
      <c r="R29" s="2">
        <f t="shared" si="8"/>
        <v>129.73500000000004</v>
      </c>
      <c r="S29" s="2">
        <f t="shared" si="3"/>
        <v>451.56499999999994</v>
      </c>
      <c r="T29" s="1">
        <f t="shared" si="9"/>
        <v>451.56499999999994</v>
      </c>
      <c r="W29" s="1">
        <f t="shared" si="6"/>
        <v>63.3</v>
      </c>
      <c r="X29" s="7">
        <f t="shared" si="4"/>
        <v>24.913278099737735</v>
      </c>
      <c r="Y29" s="1">
        <f t="shared" si="7"/>
        <v>7.2845738752363332E-2</v>
      </c>
      <c r="Z29" s="1">
        <f>P29-Y29</f>
        <v>2.7154261247636674E-2</v>
      </c>
    </row>
    <row r="30" spans="13:26" x14ac:dyDescent="0.25">
      <c r="M30" s="1">
        <f t="shared" si="5"/>
        <v>24</v>
      </c>
      <c r="N30" s="1">
        <v>0.6</v>
      </c>
      <c r="O30" s="1">
        <v>507.9</v>
      </c>
      <c r="P30" s="1">
        <f t="shared" si="0"/>
        <v>0.6</v>
      </c>
      <c r="Q30" s="1">
        <f t="shared" si="1"/>
        <v>6.2302845778071996</v>
      </c>
      <c r="R30" s="2">
        <f t="shared" si="8"/>
        <v>136.62000000000003</v>
      </c>
      <c r="S30" s="2">
        <f t="shared" si="3"/>
        <v>371.28</v>
      </c>
      <c r="T30" s="1">
        <f t="shared" si="9"/>
        <v>371.28</v>
      </c>
      <c r="W30" s="1">
        <f t="shared" si="6"/>
        <v>63.9</v>
      </c>
      <c r="X30" s="7">
        <f t="shared" si="4"/>
        <v>25.351397713091465</v>
      </c>
      <c r="Y30" s="1">
        <f t="shared" si="7"/>
        <v>0.43811961335373084</v>
      </c>
      <c r="Z30" s="1">
        <f>P30-Y30</f>
        <v>0.16188038664626914</v>
      </c>
    </row>
    <row r="31" spans="13:26" x14ac:dyDescent="0.25">
      <c r="M31" s="1">
        <f t="shared" si="5"/>
        <v>25</v>
      </c>
      <c r="N31" s="1">
        <v>1</v>
      </c>
      <c r="O31" s="1">
        <v>440.7</v>
      </c>
      <c r="P31" s="1">
        <f t="shared" si="0"/>
        <v>1</v>
      </c>
      <c r="Q31" s="1">
        <f t="shared" si="1"/>
        <v>6.0883643718479412</v>
      </c>
      <c r="R31" s="2">
        <f t="shared" si="8"/>
        <v>143.50500000000002</v>
      </c>
      <c r="S31" s="2">
        <f t="shared" si="3"/>
        <v>297.19499999999994</v>
      </c>
      <c r="T31" s="1">
        <f t="shared" si="9"/>
        <v>297.19499999999994</v>
      </c>
      <c r="W31" s="1">
        <f t="shared" si="6"/>
        <v>64.900000000000006</v>
      </c>
      <c r="X31" s="7">
        <f t="shared" si="4"/>
        <v>26.085517241379286</v>
      </c>
      <c r="Y31" s="1">
        <f t="shared" si="7"/>
        <v>0.73411952828782034</v>
      </c>
      <c r="Z31" s="1">
        <f>P31-Y31</f>
        <v>0.26588047171217966</v>
      </c>
    </row>
    <row r="32" spans="13:26" x14ac:dyDescent="0.25">
      <c r="M32" s="1">
        <f t="shared" si="5"/>
        <v>26</v>
      </c>
      <c r="N32" s="1">
        <v>0</v>
      </c>
      <c r="O32" s="1">
        <v>374.3</v>
      </c>
      <c r="P32" s="1">
        <f t="shared" si="0"/>
        <v>0</v>
      </c>
      <c r="Q32" s="1">
        <f t="shared" si="1"/>
        <v>5.9250576149103837</v>
      </c>
      <c r="R32" s="2">
        <f t="shared" si="8"/>
        <v>150.39000000000001</v>
      </c>
      <c r="S32" s="2">
        <f t="shared" si="3"/>
        <v>223.91</v>
      </c>
      <c r="T32" s="1">
        <f t="shared" si="9"/>
        <v>223.91</v>
      </c>
      <c r="W32" s="1">
        <f t="shared" si="6"/>
        <v>64.900000000000006</v>
      </c>
      <c r="X32" s="7">
        <f t="shared" si="4"/>
        <v>26.085517241379286</v>
      </c>
      <c r="Y32" s="1">
        <f t="shared" si="7"/>
        <v>0</v>
      </c>
      <c r="Z32" s="1">
        <f>P32-Y32</f>
        <v>0</v>
      </c>
    </row>
    <row r="33" spans="13:26" x14ac:dyDescent="0.25">
      <c r="M33" s="1">
        <f t="shared" si="5"/>
        <v>27</v>
      </c>
      <c r="N33" s="1">
        <v>0</v>
      </c>
      <c r="O33" s="1">
        <v>342.3</v>
      </c>
      <c r="P33" s="1">
        <f t="shared" si="0"/>
        <v>0</v>
      </c>
      <c r="Q33" s="1">
        <f t="shared" si="1"/>
        <v>5.8356875455361399</v>
      </c>
      <c r="R33" s="2">
        <f t="shared" si="8"/>
        <v>157.27500000000001</v>
      </c>
      <c r="S33" s="2">
        <f t="shared" si="3"/>
        <v>185.02500000000001</v>
      </c>
      <c r="T33" s="1">
        <f t="shared" si="9"/>
        <v>185.02500000000001</v>
      </c>
      <c r="W33" s="1">
        <f t="shared" si="6"/>
        <v>64.900000000000006</v>
      </c>
      <c r="X33" s="7">
        <f t="shared" si="4"/>
        <v>26.085517241379286</v>
      </c>
      <c r="Y33" s="1">
        <f t="shared" si="7"/>
        <v>0</v>
      </c>
      <c r="Z33" s="1">
        <f>P33-Y33</f>
        <v>0</v>
      </c>
    </row>
    <row r="34" spans="13:26" x14ac:dyDescent="0.25">
      <c r="M34" s="1">
        <f t="shared" si="5"/>
        <v>28</v>
      </c>
      <c r="N34" s="1">
        <v>0</v>
      </c>
      <c r="O34" s="1">
        <v>312.3</v>
      </c>
      <c r="P34" s="1">
        <f t="shared" si="0"/>
        <v>0</v>
      </c>
      <c r="Q34" s="1">
        <f t="shared" si="1"/>
        <v>5.7439642642890325</v>
      </c>
      <c r="R34" s="2">
        <f t="shared" si="8"/>
        <v>164.16</v>
      </c>
      <c r="S34" s="2">
        <f t="shared" si="3"/>
        <v>148.14000000000001</v>
      </c>
      <c r="T34" s="1">
        <f t="shared" si="9"/>
        <v>148.14000000000001</v>
      </c>
      <c r="W34" s="1">
        <f t="shared" si="6"/>
        <v>64.900000000000006</v>
      </c>
      <c r="X34" s="7">
        <f t="shared" si="4"/>
        <v>26.085517241379286</v>
      </c>
      <c r="Y34" s="1">
        <f t="shared" si="7"/>
        <v>0</v>
      </c>
      <c r="Z34" s="1">
        <f>P34-Y34</f>
        <v>0</v>
      </c>
    </row>
    <row r="35" spans="13:26" x14ac:dyDescent="0.25">
      <c r="M35" s="1">
        <f t="shared" si="5"/>
        <v>29</v>
      </c>
      <c r="N35" s="1">
        <v>0</v>
      </c>
      <c r="O35" s="1">
        <v>281.5</v>
      </c>
      <c r="P35" s="1">
        <f t="shared" si="0"/>
        <v>0</v>
      </c>
      <c r="Q35" s="1">
        <f t="shared" si="1"/>
        <v>5.6401324475797452</v>
      </c>
      <c r="R35" s="2">
        <f t="shared" si="8"/>
        <v>171.04499999999999</v>
      </c>
      <c r="S35" s="2">
        <f t="shared" si="3"/>
        <v>110.45500000000001</v>
      </c>
      <c r="T35" s="1">
        <f t="shared" si="9"/>
        <v>110.45500000000001</v>
      </c>
      <c r="W35" s="1">
        <f t="shared" si="6"/>
        <v>64.900000000000006</v>
      </c>
      <c r="X35" s="7">
        <f t="shared" si="4"/>
        <v>26.085517241379286</v>
      </c>
      <c r="Y35" s="1">
        <f t="shared" si="7"/>
        <v>0</v>
      </c>
      <c r="Z35" s="1">
        <f>P35-Y35</f>
        <v>0</v>
      </c>
    </row>
    <row r="36" spans="13:26" x14ac:dyDescent="0.25">
      <c r="M36" s="1">
        <f t="shared" si="5"/>
        <v>30</v>
      </c>
      <c r="N36" s="1">
        <v>0</v>
      </c>
      <c r="O36" s="1">
        <v>251.1</v>
      </c>
      <c r="P36" s="1">
        <f t="shared" si="0"/>
        <v>0</v>
      </c>
      <c r="Q36" s="1">
        <f t="shared" si="1"/>
        <v>5.5258512661635395</v>
      </c>
      <c r="R36" s="2">
        <f t="shared" si="8"/>
        <v>177.92999999999998</v>
      </c>
      <c r="S36" s="2">
        <f t="shared" si="3"/>
        <v>73.170000000000016</v>
      </c>
      <c r="T36" s="1">
        <f t="shared" si="9"/>
        <v>73.170000000000016</v>
      </c>
      <c r="W36" s="1">
        <f t="shared" si="6"/>
        <v>64.900000000000006</v>
      </c>
      <c r="X36" s="7">
        <f t="shared" si="4"/>
        <v>26.085517241379286</v>
      </c>
      <c r="Y36" s="1">
        <f t="shared" si="7"/>
        <v>0</v>
      </c>
      <c r="Z36" s="1">
        <f>P36-Y36</f>
        <v>0</v>
      </c>
    </row>
    <row r="37" spans="13:26" x14ac:dyDescent="0.25">
      <c r="M37" s="1">
        <f t="shared" si="5"/>
        <v>31</v>
      </c>
      <c r="N37" s="1">
        <v>0</v>
      </c>
      <c r="O37" s="1">
        <v>222.4</v>
      </c>
      <c r="P37" s="1">
        <f t="shared" si="0"/>
        <v>0</v>
      </c>
      <c r="Q37" s="1">
        <f t="shared" si="1"/>
        <v>5.4044775623764272</v>
      </c>
      <c r="R37" s="2">
        <f t="shared" si="8"/>
        <v>184.81499999999997</v>
      </c>
      <c r="S37" s="2">
        <f t="shared" si="3"/>
        <v>37.585000000000036</v>
      </c>
      <c r="T37" s="1">
        <f>1/2*S37</f>
        <v>18.792500000000018</v>
      </c>
      <c r="W37" s="1">
        <f t="shared" si="6"/>
        <v>64.900000000000006</v>
      </c>
      <c r="X37" s="7">
        <f t="shared" si="4"/>
        <v>26.085517241379286</v>
      </c>
      <c r="Y37" s="1">
        <f t="shared" si="7"/>
        <v>0</v>
      </c>
      <c r="Z37" s="1">
        <f>P37-Y37</f>
        <v>0</v>
      </c>
    </row>
    <row r="38" spans="13:26" x14ac:dyDescent="0.25">
      <c r="M38" s="4">
        <f t="shared" si="5"/>
        <v>32</v>
      </c>
      <c r="N38" s="4">
        <v>0</v>
      </c>
      <c r="O38" s="4">
        <v>191.7</v>
      </c>
      <c r="P38" s="1">
        <f t="shared" si="0"/>
        <v>0</v>
      </c>
      <c r="Q38" s="4">
        <f t="shared" si="1"/>
        <v>5.2559316500515987</v>
      </c>
      <c r="R38" s="2">
        <f t="shared" si="8"/>
        <v>191.69999999999996</v>
      </c>
      <c r="S38" s="2">
        <f t="shared" si="3"/>
        <v>0</v>
      </c>
      <c r="W38" s="1">
        <f t="shared" si="6"/>
        <v>64.900000000000006</v>
      </c>
      <c r="X38" s="7">
        <f t="shared" si="4"/>
        <v>26.085517241379286</v>
      </c>
      <c r="Y38" s="1">
        <f t="shared" si="7"/>
        <v>0</v>
      </c>
      <c r="Z38" s="1">
        <f>P38-Y38</f>
        <v>0</v>
      </c>
    </row>
    <row r="39" spans="13:26" x14ac:dyDescent="0.25">
      <c r="M39" s="2">
        <f>1+M38</f>
        <v>33</v>
      </c>
      <c r="N39" s="2">
        <v>0</v>
      </c>
      <c r="O39" s="2">
        <v>181.7</v>
      </c>
      <c r="P39" s="1">
        <f t="shared" si="0"/>
        <v>0</v>
      </c>
      <c r="Q39" s="2">
        <f t="shared" si="1"/>
        <v>5.2023569754021253</v>
      </c>
      <c r="R39" s="2">
        <f>O39</f>
        <v>181.7</v>
      </c>
      <c r="S39" s="2">
        <f t="shared" si="3"/>
        <v>0</v>
      </c>
      <c r="W39" s="1">
        <f t="shared" si="6"/>
        <v>64.900000000000006</v>
      </c>
      <c r="X39" s="7">
        <f t="shared" si="4"/>
        <v>26.085517241379286</v>
      </c>
      <c r="Y39" s="1">
        <f t="shared" si="7"/>
        <v>0</v>
      </c>
      <c r="Z39" s="1">
        <f>P39-Y39</f>
        <v>0</v>
      </c>
    </row>
    <row r="40" spans="13:26" x14ac:dyDescent="0.25">
      <c r="M40" s="2">
        <f t="shared" si="5"/>
        <v>34</v>
      </c>
      <c r="N40" s="2">
        <v>0</v>
      </c>
      <c r="O40" s="2">
        <v>172.1</v>
      </c>
      <c r="P40" s="1">
        <f t="shared" si="0"/>
        <v>0</v>
      </c>
      <c r="Q40" s="2">
        <f t="shared" si="1"/>
        <v>5.1480757032174935</v>
      </c>
      <c r="R40" s="2">
        <f t="shared" ref="R40:R46" si="10">O40</f>
        <v>172.1</v>
      </c>
      <c r="S40" s="2">
        <f t="shared" si="3"/>
        <v>0</v>
      </c>
      <c r="W40" s="1">
        <f t="shared" si="6"/>
        <v>64.900000000000006</v>
      </c>
      <c r="X40" s="7">
        <f t="shared" si="4"/>
        <v>26.085517241379286</v>
      </c>
      <c r="Y40" s="1">
        <f t="shared" si="7"/>
        <v>0</v>
      </c>
      <c r="Z40" s="1">
        <f>P40-Y40</f>
        <v>0</v>
      </c>
    </row>
    <row r="41" spans="13:26" x14ac:dyDescent="0.25">
      <c r="M41" s="2">
        <f t="shared" si="5"/>
        <v>35</v>
      </c>
      <c r="N41" s="2">
        <v>0</v>
      </c>
      <c r="O41" s="2">
        <v>163.4</v>
      </c>
      <c r="P41" s="1">
        <f t="shared" si="0"/>
        <v>0</v>
      </c>
      <c r="Q41" s="2">
        <f t="shared" si="1"/>
        <v>5.0962011824259026</v>
      </c>
      <c r="R41" s="2">
        <f t="shared" si="10"/>
        <v>163.4</v>
      </c>
      <c r="S41" s="2">
        <f t="shared" si="3"/>
        <v>0</v>
      </c>
      <c r="W41" s="1">
        <f t="shared" si="6"/>
        <v>64.900000000000006</v>
      </c>
      <c r="X41" s="7">
        <f t="shared" si="4"/>
        <v>26.085517241379286</v>
      </c>
      <c r="Y41" s="1">
        <f t="shared" si="7"/>
        <v>0</v>
      </c>
      <c r="Z41" s="1">
        <f>P41-Y41</f>
        <v>0</v>
      </c>
    </row>
    <row r="42" spans="13:26" x14ac:dyDescent="0.25">
      <c r="M42" s="2">
        <f t="shared" si="5"/>
        <v>36</v>
      </c>
      <c r="N42" s="2">
        <v>0</v>
      </c>
      <c r="O42" s="2">
        <v>155</v>
      </c>
      <c r="P42" s="1">
        <f t="shared" si="0"/>
        <v>0</v>
      </c>
      <c r="Q42" s="2">
        <f t="shared" si="1"/>
        <v>5.0434251169192468</v>
      </c>
      <c r="R42" s="2">
        <f t="shared" si="10"/>
        <v>155</v>
      </c>
      <c r="S42" s="2">
        <f t="shared" si="3"/>
        <v>0</v>
      </c>
      <c r="W42" s="1">
        <f t="shared" si="6"/>
        <v>64.900000000000006</v>
      </c>
      <c r="X42" s="7">
        <f t="shared" si="4"/>
        <v>26.085517241379286</v>
      </c>
      <c r="Y42" s="1">
        <f t="shared" si="7"/>
        <v>0</v>
      </c>
      <c r="Z42" s="1">
        <f>P42-Y42</f>
        <v>0</v>
      </c>
    </row>
    <row r="43" spans="13:26" x14ac:dyDescent="0.25">
      <c r="M43" s="2">
        <f t="shared" si="5"/>
        <v>37</v>
      </c>
      <c r="N43" s="2">
        <v>0</v>
      </c>
      <c r="O43" s="2">
        <v>143.69999999999999</v>
      </c>
      <c r="P43" s="1">
        <f t="shared" si="0"/>
        <v>0</v>
      </c>
      <c r="Q43" s="2">
        <f t="shared" si="1"/>
        <v>4.967727793084979</v>
      </c>
      <c r="R43" s="2">
        <f t="shared" si="10"/>
        <v>143.69999999999999</v>
      </c>
      <c r="S43" s="2">
        <f t="shared" si="3"/>
        <v>0</v>
      </c>
      <c r="W43" s="1">
        <f t="shared" si="6"/>
        <v>64.900000000000006</v>
      </c>
      <c r="X43" s="7">
        <f t="shared" si="4"/>
        <v>26.085517241379286</v>
      </c>
      <c r="Y43" s="1">
        <f t="shared" si="7"/>
        <v>0</v>
      </c>
      <c r="Z43" s="1">
        <f>P43-Y43</f>
        <v>0</v>
      </c>
    </row>
    <row r="44" spans="13:26" x14ac:dyDescent="0.25">
      <c r="M44" s="2">
        <f t="shared" si="5"/>
        <v>38</v>
      </c>
      <c r="N44" s="2">
        <v>0</v>
      </c>
      <c r="O44" s="2">
        <v>134.6</v>
      </c>
      <c r="P44" s="1">
        <f t="shared" si="0"/>
        <v>0</v>
      </c>
      <c r="Q44" s="2">
        <f t="shared" si="1"/>
        <v>4.9023074172106273</v>
      </c>
      <c r="R44" s="2">
        <f t="shared" si="10"/>
        <v>134.6</v>
      </c>
      <c r="S44" s="2">
        <f t="shared" si="3"/>
        <v>0</v>
      </c>
      <c r="W44" s="1">
        <f t="shared" si="6"/>
        <v>64.900000000000006</v>
      </c>
      <c r="X44" s="7">
        <f t="shared" si="4"/>
        <v>26.085517241379286</v>
      </c>
      <c r="Y44" s="1">
        <f t="shared" si="7"/>
        <v>0</v>
      </c>
      <c r="Z44" s="1">
        <f>P44-Y44</f>
        <v>0</v>
      </c>
    </row>
    <row r="45" spans="13:26" x14ac:dyDescent="0.25">
      <c r="M45" s="2">
        <f t="shared" si="5"/>
        <v>39</v>
      </c>
      <c r="N45" s="2">
        <v>0</v>
      </c>
      <c r="O45" s="2">
        <v>126.3</v>
      </c>
      <c r="P45" s="1">
        <f t="shared" si="0"/>
        <v>0</v>
      </c>
      <c r="Q45" s="2">
        <f t="shared" si="1"/>
        <v>4.8386600293564452</v>
      </c>
      <c r="R45" s="2">
        <f t="shared" si="10"/>
        <v>126.3</v>
      </c>
      <c r="S45" s="2">
        <f t="shared" si="3"/>
        <v>0</v>
      </c>
      <c r="W45" s="1">
        <f t="shared" si="6"/>
        <v>64.900000000000006</v>
      </c>
      <c r="X45" s="7">
        <f t="shared" si="4"/>
        <v>26.085517241379286</v>
      </c>
      <c r="Y45" s="1">
        <f t="shared" si="7"/>
        <v>0</v>
      </c>
      <c r="Z45" s="1">
        <f>P45-Y45</f>
        <v>0</v>
      </c>
    </row>
    <row r="46" spans="13:26" x14ac:dyDescent="0.25">
      <c r="M46" s="2">
        <f t="shared" si="5"/>
        <v>40</v>
      </c>
      <c r="N46" s="2">
        <v>0</v>
      </c>
      <c r="O46" s="2">
        <v>118.8</v>
      </c>
      <c r="P46" s="1">
        <f t="shared" si="0"/>
        <v>0</v>
      </c>
      <c r="Q46" s="2">
        <f t="shared" si="1"/>
        <v>4.7774414069285447</v>
      </c>
      <c r="R46" s="2">
        <f t="shared" si="10"/>
        <v>118.8</v>
      </c>
      <c r="S46" s="2">
        <f t="shared" si="3"/>
        <v>0</v>
      </c>
      <c r="W46" s="1">
        <f t="shared" si="6"/>
        <v>64.900000000000006</v>
      </c>
      <c r="X46" s="7">
        <f t="shared" si="4"/>
        <v>26.085517241379286</v>
      </c>
      <c r="Y46" s="1">
        <f t="shared" si="7"/>
        <v>0</v>
      </c>
      <c r="Z46" s="1">
        <f>P46-Y46</f>
        <v>0</v>
      </c>
    </row>
    <row r="47" spans="13:26" x14ac:dyDescent="0.25">
      <c r="X47" s="2"/>
      <c r="Y47" s="2"/>
      <c r="Z47" s="1"/>
    </row>
    <row r="48" spans="13:26" x14ac:dyDescent="0.25">
      <c r="X48" s="2"/>
      <c r="Y48" s="2"/>
      <c r="Z48" s="1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 sizeWithCells="1">
              <from>
                <xdr:col>29</xdr:col>
                <xdr:colOff>476250</xdr:colOff>
                <xdr:row>0</xdr:row>
                <xdr:rowOff>180975</xdr:rowOff>
              </from>
              <to>
                <xdr:col>34</xdr:col>
                <xdr:colOff>400050</xdr:colOff>
                <xdr:row>4</xdr:row>
                <xdr:rowOff>180975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098" r:id="rId6">
          <objectPr defaultSize="0" autoPict="0" r:id="rId7">
            <anchor moveWithCells="1" sizeWithCells="1">
              <from>
                <xdr:col>29</xdr:col>
                <xdr:colOff>200025</xdr:colOff>
                <xdr:row>5</xdr:row>
                <xdr:rowOff>152400</xdr:rowOff>
              </from>
              <to>
                <xdr:col>35</xdr:col>
                <xdr:colOff>161925</xdr:colOff>
                <xdr:row>8</xdr:row>
                <xdr:rowOff>104775</xdr:rowOff>
              </to>
            </anchor>
          </objectPr>
        </oleObject>
      </mc:Choice>
      <mc:Fallback>
        <oleObject progId="Equation.DSMT4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(α, β)</vt:lpstr>
      <vt:lpstr>(γ)</vt:lpstr>
      <vt:lpstr>(δ)</vt:lpstr>
      <vt:lpstr>(γ) με SCS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2015-02-01T14:03:10Z</dcterms:created>
  <dcterms:modified xsi:type="dcterms:W3CDTF">2015-11-09T10:27:55Z</dcterms:modified>
</cp:coreProperties>
</file>