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 activeTab="2"/>
  </bookViews>
  <sheets>
    <sheet name="παραδειγμα 2" sheetId="10" r:id="rId1"/>
    <sheet name="παραδειγμα 3" sheetId="11" r:id="rId2"/>
    <sheet name="παραδειγμα 5" sheetId="13" r:id="rId3"/>
  </sheets>
  <calcPr calcId="145621"/>
</workbook>
</file>

<file path=xl/calcChain.xml><?xml version="1.0" encoding="utf-8"?>
<calcChain xmlns="http://schemas.openxmlformats.org/spreadsheetml/2006/main">
  <c r="P33" i="13" l="1"/>
  <c r="Q33" i="13" s="1"/>
  <c r="L33" i="13" s="1"/>
  <c r="M3" i="13"/>
  <c r="N3" i="13" s="1"/>
  <c r="O3" i="13" s="1"/>
  <c r="P3" i="13" s="1"/>
  <c r="Q3" i="13" s="1"/>
  <c r="K4" i="13"/>
  <c r="K5" i="13" s="1"/>
  <c r="K6" i="13" s="1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F7" i="11"/>
  <c r="G7" i="11" s="1"/>
  <c r="F6" i="11"/>
  <c r="G6" i="11" s="1"/>
  <c r="D5" i="11"/>
  <c r="F5" i="11" s="1"/>
  <c r="G5" i="11" s="1"/>
  <c r="F14" i="10"/>
  <c r="F15" i="10" s="1"/>
  <c r="F10" i="10"/>
  <c r="F11" i="10" s="1"/>
  <c r="F12" i="10" s="1"/>
  <c r="F13" i="10" s="1"/>
  <c r="J4" i="11" l="1"/>
  <c r="J5" i="11" s="1"/>
  <c r="E7" i="11" s="1"/>
  <c r="M4" i="13"/>
  <c r="N4" i="13" l="1"/>
  <c r="O4" i="13" s="1"/>
  <c r="P4" i="13" s="1"/>
  <c r="Q4" i="13" s="1"/>
  <c r="M5" i="13"/>
  <c r="N5" i="13" l="1"/>
  <c r="O5" i="13" s="1"/>
  <c r="P5" i="13" s="1"/>
  <c r="Q5" i="13" s="1"/>
  <c r="M6" i="13"/>
  <c r="M7" i="13" l="1"/>
  <c r="N6" i="13"/>
  <c r="O6" i="13" s="1"/>
  <c r="P6" i="13" s="1"/>
  <c r="Q6" i="13" s="1"/>
  <c r="M8" i="13" l="1"/>
  <c r="N7" i="13"/>
  <c r="O7" i="13" s="1"/>
  <c r="P7" i="13" s="1"/>
  <c r="Q7" i="13" s="1"/>
  <c r="M9" i="13" l="1"/>
  <c r="N8" i="13"/>
  <c r="O8" i="13" s="1"/>
  <c r="P8" i="13" s="1"/>
  <c r="Q8" i="13" s="1"/>
  <c r="M10" i="13" l="1"/>
  <c r="N9" i="13"/>
  <c r="O9" i="13" s="1"/>
  <c r="P9" i="13" s="1"/>
  <c r="Q9" i="13" s="1"/>
  <c r="M11" i="13" l="1"/>
  <c r="N10" i="13"/>
  <c r="O10" i="13" s="1"/>
  <c r="P10" i="13" s="1"/>
  <c r="Q10" i="13" s="1"/>
  <c r="M12" i="13" l="1"/>
  <c r="N11" i="13"/>
  <c r="O11" i="13" s="1"/>
  <c r="P11" i="13" s="1"/>
  <c r="Q11" i="13" s="1"/>
  <c r="M13" i="13" l="1"/>
  <c r="N12" i="13"/>
  <c r="O12" i="13" s="1"/>
  <c r="P12" i="13" s="1"/>
  <c r="Q12" i="13" s="1"/>
  <c r="M14" i="13" l="1"/>
  <c r="N13" i="13"/>
  <c r="O13" i="13" s="1"/>
  <c r="P13" i="13" s="1"/>
  <c r="Q13" i="13" s="1"/>
  <c r="M15" i="13" l="1"/>
  <c r="N14" i="13"/>
  <c r="O14" i="13" s="1"/>
  <c r="P14" i="13" s="1"/>
  <c r="Q14" i="13" s="1"/>
  <c r="M16" i="13" l="1"/>
  <c r="N15" i="13"/>
  <c r="O15" i="13" s="1"/>
  <c r="P15" i="13" s="1"/>
  <c r="Q15" i="13" s="1"/>
  <c r="M17" i="13" l="1"/>
  <c r="N16" i="13"/>
  <c r="O16" i="13" s="1"/>
  <c r="P16" i="13" s="1"/>
  <c r="Q16" i="13" s="1"/>
  <c r="M18" i="13" l="1"/>
  <c r="N17" i="13"/>
  <c r="O17" i="13" s="1"/>
  <c r="P17" i="13" s="1"/>
  <c r="Q17" i="13" s="1"/>
  <c r="M19" i="13" l="1"/>
  <c r="N18" i="13"/>
  <c r="O18" i="13" s="1"/>
  <c r="P18" i="13" s="1"/>
  <c r="Q18" i="13" s="1"/>
  <c r="M20" i="13" l="1"/>
  <c r="N19" i="13"/>
  <c r="O19" i="13" s="1"/>
  <c r="P19" i="13" s="1"/>
  <c r="Q19" i="13" s="1"/>
  <c r="M21" i="13" l="1"/>
  <c r="N20" i="13"/>
  <c r="O20" i="13" s="1"/>
  <c r="P20" i="13" s="1"/>
  <c r="Q20" i="13" s="1"/>
  <c r="M22" i="13" l="1"/>
  <c r="N21" i="13"/>
  <c r="O21" i="13" s="1"/>
  <c r="P21" i="13" s="1"/>
  <c r="Q21" i="13" s="1"/>
  <c r="M23" i="13" l="1"/>
  <c r="N22" i="13"/>
  <c r="O22" i="13" s="1"/>
  <c r="P22" i="13" s="1"/>
  <c r="Q22" i="13" s="1"/>
  <c r="M24" i="13" l="1"/>
  <c r="N23" i="13"/>
  <c r="O23" i="13" s="1"/>
  <c r="P23" i="13" s="1"/>
  <c r="Q23" i="13" s="1"/>
  <c r="M25" i="13" l="1"/>
  <c r="N24" i="13"/>
  <c r="O24" i="13" s="1"/>
  <c r="P24" i="13" s="1"/>
  <c r="Q24" i="13" s="1"/>
  <c r="M26" i="13" l="1"/>
  <c r="N25" i="13"/>
  <c r="O25" i="13" s="1"/>
  <c r="P25" i="13" s="1"/>
  <c r="Q25" i="13" s="1"/>
  <c r="M27" i="13" l="1"/>
  <c r="N26" i="13"/>
  <c r="O26" i="13" s="1"/>
  <c r="P26" i="13" s="1"/>
  <c r="Q26" i="13" s="1"/>
  <c r="M28" i="13" l="1"/>
  <c r="N27" i="13"/>
  <c r="O27" i="13" s="1"/>
  <c r="P27" i="13" s="1"/>
  <c r="Q27" i="13" s="1"/>
  <c r="M29" i="13" l="1"/>
  <c r="N28" i="13"/>
  <c r="O28" i="13" s="1"/>
  <c r="P28" i="13" s="1"/>
  <c r="Q28" i="13" s="1"/>
  <c r="M30" i="13" l="1"/>
  <c r="N29" i="13"/>
  <c r="O29" i="13" s="1"/>
  <c r="P29" i="13" s="1"/>
  <c r="Q29" i="13" s="1"/>
  <c r="M31" i="13" l="1"/>
  <c r="N30" i="13"/>
  <c r="O30" i="13" s="1"/>
  <c r="P30" i="13" s="1"/>
  <c r="Q30" i="13" s="1"/>
  <c r="M32" i="13" l="1"/>
  <c r="N32" i="13" s="1"/>
  <c r="O32" i="13" s="1"/>
  <c r="P32" i="13" s="1"/>
  <c r="Q32" i="13" s="1"/>
  <c r="N31" i="13"/>
  <c r="O31" i="13" s="1"/>
  <c r="P31" i="13" s="1"/>
  <c r="Q31" i="13" s="1"/>
</calcChain>
</file>

<file path=xl/sharedStrings.xml><?xml version="1.0" encoding="utf-8"?>
<sst xmlns="http://schemas.openxmlformats.org/spreadsheetml/2006/main" count="22" uniqueCount="19">
  <si>
    <t>Qp average</t>
  </si>
  <si>
    <t>Qp average (m3/s)</t>
  </si>
  <si>
    <t>sigma</t>
  </si>
  <si>
    <t>B</t>
  </si>
  <si>
    <t xml:space="preserve">Qp </t>
  </si>
  <si>
    <t>P</t>
  </si>
  <si>
    <t>T</t>
  </si>
  <si>
    <t>R</t>
  </si>
  <si>
    <t>Qp</t>
  </si>
  <si>
    <t>K</t>
  </si>
  <si>
    <t>Τ (years)</t>
  </si>
  <si>
    <t>Qp (m3/s)</t>
  </si>
  <si>
    <t>σ</t>
  </si>
  <si>
    <t>Q</t>
  </si>
  <si>
    <t>N=</t>
  </si>
  <si>
    <t>rank i</t>
  </si>
  <si>
    <t>plotting position P'</t>
  </si>
  <si>
    <t>1-1/T</t>
  </si>
  <si>
    <t>variate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</si>
</sst>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0" fillId="0" borderId="0" xfId="0" applyFill="1"/>
    <xf numFmtId="0" fontId="0" fillId="2" borderId="0" xfId="0" applyFill="1"/>
    <xf numFmtId="0" fontId="0" fillId="4" borderId="0" xfId="0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600896762904639"/>
                  <c:y val="-6.3905293088363957E-2"/>
                </c:manualLayout>
              </c:layout>
              <c:numFmt formatCode="General" sourceLinked="0"/>
            </c:trendlineLbl>
          </c:trendline>
          <c:xVal>
            <c:numRef>
              <c:f>'παραδειγμα 5'!$Q$3:$Q$33</c:f>
              <c:numCache>
                <c:formatCode>General</c:formatCode>
                <c:ptCount val="31"/>
                <c:pt idx="0">
                  <c:v>3.9756389202076461</c:v>
                </c:pt>
                <c:pt idx="1">
                  <c:v>2.9340302942192285</c:v>
                </c:pt>
                <c:pt idx="2">
                  <c:v>2.4210988817402987</c:v>
                </c:pt>
                <c:pt idx="3">
                  <c:v>2.0731964562955345</c:v>
                </c:pt>
                <c:pt idx="4">
                  <c:v>1.8069090056173192</c:v>
                </c:pt>
                <c:pt idx="5">
                  <c:v>1.5892907383600421</c:v>
                </c:pt>
                <c:pt idx="6">
                  <c:v>1.40389212079904</c:v>
                </c:pt>
                <c:pt idx="7">
                  <c:v>1.2412906113077722</c:v>
                </c:pt>
                <c:pt idx="8">
                  <c:v>1.0955679566800844</c:v>
                </c:pt>
                <c:pt idx="9">
                  <c:v>0.96274846711707984</c:v>
                </c:pt>
                <c:pt idx="10">
                  <c:v>0.84001803332055036</c:v>
                </c:pt>
                <c:pt idx="11">
                  <c:v>0.72529714528361222</c:v>
                </c:pt>
                <c:pt idx="12">
                  <c:v>0.61699050964889424</c:v>
                </c:pt>
                <c:pt idx="13">
                  <c:v>0.51383137990411942</c:v>
                </c:pt>
                <c:pt idx="14">
                  <c:v>0.41477952666153201</c:v>
                </c:pt>
                <c:pt idx="15">
                  <c:v>0.31895073437986177</c:v>
                </c:pt>
                <c:pt idx="16">
                  <c:v>0.22556508032615413</c:v>
                </c:pt>
                <c:pt idx="17">
                  <c:v>0.13390604349266391</c:v>
                </c:pt>
                <c:pt idx="18">
                  <c:v>4.3284879425147062E-2</c:v>
                </c:pt>
                <c:pt idx="19">
                  <c:v>-4.6994385727476592E-2</c:v>
                </c:pt>
                <c:pt idx="20">
                  <c:v>-0.13767426544849501</c:v>
                </c:pt>
                <c:pt idx="21">
                  <c:v>-0.22959407212154703</c:v>
                </c:pt>
                <c:pt idx="22">
                  <c:v>-0.3237619540797752</c:v>
                </c:pt>
                <c:pt idx="23">
                  <c:v>-0.42146889493536915</c:v>
                </c:pt>
                <c:pt idx="24">
                  <c:v>-0.52448666221373985</c:v>
                </c:pt>
                <c:pt idx="25">
                  <c:v>-0.63544750347809587</c:v>
                </c:pt>
                <c:pt idx="26">
                  <c:v>-0.75866749679819823</c:v>
                </c:pt>
                <c:pt idx="27">
                  <c:v>-0.90226569703259241</c:v>
                </c:pt>
                <c:pt idx="28">
                  <c:v>-1.0853593828083323</c:v>
                </c:pt>
                <c:pt idx="29">
                  <c:v>-1.3825392942187928</c:v>
                </c:pt>
                <c:pt idx="30">
                  <c:v>6.9072550705237159</c:v>
                </c:pt>
              </c:numCache>
            </c:numRef>
          </c:xVal>
          <c:yVal>
            <c:numRef>
              <c:f>'παραδειγμα 5'!$L$3:$L$33</c:f>
              <c:numCache>
                <c:formatCode>General</c:formatCode>
                <c:ptCount val="31"/>
                <c:pt idx="0">
                  <c:v>2294</c:v>
                </c:pt>
                <c:pt idx="1">
                  <c:v>1880</c:v>
                </c:pt>
                <c:pt idx="2">
                  <c:v>1850</c:v>
                </c:pt>
                <c:pt idx="3">
                  <c:v>1700</c:v>
                </c:pt>
                <c:pt idx="4">
                  <c:v>1500</c:v>
                </c:pt>
                <c:pt idx="5">
                  <c:v>1466</c:v>
                </c:pt>
                <c:pt idx="6">
                  <c:v>1395</c:v>
                </c:pt>
                <c:pt idx="7">
                  <c:v>1366</c:v>
                </c:pt>
                <c:pt idx="8">
                  <c:v>1175</c:v>
                </c:pt>
                <c:pt idx="9">
                  <c:v>1100</c:v>
                </c:pt>
                <c:pt idx="10">
                  <c:v>1095</c:v>
                </c:pt>
                <c:pt idx="11">
                  <c:v>915</c:v>
                </c:pt>
                <c:pt idx="12">
                  <c:v>889</c:v>
                </c:pt>
                <c:pt idx="13">
                  <c:v>869</c:v>
                </c:pt>
                <c:pt idx="14">
                  <c:v>867</c:v>
                </c:pt>
                <c:pt idx="15">
                  <c:v>860</c:v>
                </c:pt>
                <c:pt idx="16">
                  <c:v>792</c:v>
                </c:pt>
                <c:pt idx="17">
                  <c:v>720</c:v>
                </c:pt>
                <c:pt idx="18">
                  <c:v>693</c:v>
                </c:pt>
                <c:pt idx="19">
                  <c:v>675</c:v>
                </c:pt>
                <c:pt idx="20">
                  <c:v>675</c:v>
                </c:pt>
                <c:pt idx="21">
                  <c:v>467</c:v>
                </c:pt>
                <c:pt idx="22">
                  <c:v>467</c:v>
                </c:pt>
                <c:pt idx="23">
                  <c:v>392</c:v>
                </c:pt>
                <c:pt idx="24">
                  <c:v>371</c:v>
                </c:pt>
                <c:pt idx="25">
                  <c:v>325</c:v>
                </c:pt>
                <c:pt idx="26">
                  <c:v>288</c:v>
                </c:pt>
                <c:pt idx="27">
                  <c:v>212</c:v>
                </c:pt>
                <c:pt idx="28">
                  <c:v>170</c:v>
                </c:pt>
                <c:pt idx="29">
                  <c:v>120</c:v>
                </c:pt>
                <c:pt idx="30">
                  <c:v>3782.2225603710058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25984"/>
        <c:axId val="157027136"/>
      </c:scatterChart>
      <c:valAx>
        <c:axId val="1570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027136"/>
        <c:crosses val="autoZero"/>
        <c:crossBetween val="midCat"/>
      </c:valAx>
      <c:valAx>
        <c:axId val="15702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025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456457</xdr:colOff>
      <xdr:row>15</xdr:row>
      <xdr:rowOff>142500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2857" cy="30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104775</xdr:rowOff>
    </xdr:from>
    <xdr:to>
      <xdr:col>9</xdr:col>
      <xdr:colOff>485029</xdr:colOff>
      <xdr:row>38</xdr:row>
      <xdr:rowOff>85180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62275"/>
          <a:ext cx="5971429" cy="4361905"/>
        </a:xfrm>
        <a:prstGeom prst="rect">
          <a:avLst/>
        </a:prstGeom>
      </xdr:spPr>
    </xdr:pic>
    <xdr:clientData/>
  </xdr:twoCellAnchor>
  <xdr:twoCellAnchor>
    <xdr:from>
      <xdr:col>12</xdr:col>
      <xdr:colOff>533400</xdr:colOff>
      <xdr:row>11</xdr:row>
      <xdr:rowOff>47625</xdr:rowOff>
    </xdr:from>
    <xdr:to>
      <xdr:col>20</xdr:col>
      <xdr:colOff>228600</xdr:colOff>
      <xdr:row>25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F15"/>
  <sheetViews>
    <sheetView topLeftCell="C4" workbookViewId="0">
      <selection activeCell="H18" sqref="H18"/>
    </sheetView>
  </sheetViews>
  <sheetFormatPr defaultRowHeight="15" x14ac:dyDescent="0.25"/>
  <cols>
    <col min="19" max="19" width="17.5703125" bestFit="1" customWidth="1"/>
  </cols>
  <sheetData>
    <row r="6" spans="5:6" x14ac:dyDescent="0.25">
      <c r="E6" s="3" t="s">
        <v>1</v>
      </c>
      <c r="F6" s="3">
        <v>2264</v>
      </c>
    </row>
    <row r="7" spans="5:6" x14ac:dyDescent="0.25">
      <c r="E7" s="3" t="s">
        <v>2</v>
      </c>
      <c r="F7" s="3">
        <v>340</v>
      </c>
    </row>
    <row r="8" spans="5:6" x14ac:dyDescent="0.25">
      <c r="E8" t="s">
        <v>4</v>
      </c>
      <c r="F8">
        <v>3170</v>
      </c>
    </row>
    <row r="10" spans="5:6" x14ac:dyDescent="0.25">
      <c r="E10" t="s">
        <v>3</v>
      </c>
      <c r="F10">
        <f>EXP(-(0.577+(F8-F6)/(0.78*F7)))</f>
        <v>1.8438957581109531E-2</v>
      </c>
    </row>
    <row r="11" spans="5:6" x14ac:dyDescent="0.25">
      <c r="E11" t="s">
        <v>5</v>
      </c>
      <c r="F11">
        <f>1-EXP(-F10)</f>
        <v>1.8270000063327685E-2</v>
      </c>
    </row>
    <row r="12" spans="5:6" x14ac:dyDescent="0.25">
      <c r="E12" t="s">
        <v>6</v>
      </c>
      <c r="F12">
        <f>1/F11</f>
        <v>54.734537303436696</v>
      </c>
    </row>
    <row r="13" spans="5:6" x14ac:dyDescent="0.25">
      <c r="E13" t="s">
        <v>7</v>
      </c>
      <c r="F13">
        <f>1-(1-1/F12)^25</f>
        <v>0.36933088728118535</v>
      </c>
    </row>
    <row r="14" spans="5:6" x14ac:dyDescent="0.25">
      <c r="E14" t="s">
        <v>3</v>
      </c>
      <c r="F14">
        <f>-LN(1-1/20)</f>
        <v>5.1293294387550578E-2</v>
      </c>
    </row>
    <row r="15" spans="5:6" x14ac:dyDescent="0.25">
      <c r="E15" t="s">
        <v>8</v>
      </c>
      <c r="F15">
        <f>F6+(-0.45-0.78*LN(F14))*F7</f>
        <v>2898.6957800459818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0"/>
  <sheetViews>
    <sheetView workbookViewId="0">
      <selection activeCell="C14" sqref="C14"/>
    </sheetView>
  </sheetViews>
  <sheetFormatPr defaultRowHeight="15" x14ac:dyDescent="0.25"/>
  <cols>
    <col min="3" max="3" width="10.5703125" customWidth="1"/>
    <col min="5" max="5" width="11" customWidth="1"/>
    <col min="6" max="7" width="9.140625" style="1"/>
    <col min="9" max="9" width="12.85546875" customWidth="1"/>
    <col min="11" max="11" width="22.140625" customWidth="1"/>
  </cols>
  <sheetData>
    <row r="3" spans="3:10" x14ac:dyDescent="0.25">
      <c r="C3" s="5"/>
    </row>
    <row r="4" spans="3:10" x14ac:dyDescent="0.25">
      <c r="C4" s="5"/>
      <c r="D4" s="3" t="s">
        <v>10</v>
      </c>
      <c r="E4" s="3" t="s">
        <v>11</v>
      </c>
      <c r="F4" s="4" t="s">
        <v>3</v>
      </c>
      <c r="G4" s="4" t="s">
        <v>9</v>
      </c>
      <c r="I4" t="s">
        <v>12</v>
      </c>
      <c r="J4">
        <f>(E5-E6)/(G5-G6)</f>
        <v>2846.1034190285113</v>
      </c>
    </row>
    <row r="5" spans="3:10" x14ac:dyDescent="0.25">
      <c r="C5" s="5"/>
      <c r="D5" s="3">
        <f>50</f>
        <v>50</v>
      </c>
      <c r="E5" s="3">
        <v>20600</v>
      </c>
      <c r="F5" s="1">
        <f>-LN(1-1/D5)</f>
        <v>2.0202707317519466E-2</v>
      </c>
      <c r="G5" s="1">
        <f>-0.78*LN(F5)-0.45</f>
        <v>2.5935121531899501</v>
      </c>
      <c r="I5" t="s">
        <v>0</v>
      </c>
      <c r="J5">
        <f>E6-G6*J4</f>
        <v>13218.596193514086</v>
      </c>
    </row>
    <row r="6" spans="3:10" x14ac:dyDescent="0.25">
      <c r="C6" s="5"/>
      <c r="D6" s="3">
        <v>100</v>
      </c>
      <c r="E6" s="3">
        <v>22150</v>
      </c>
      <c r="F6" s="1">
        <f>-LN(1-1/D6)</f>
        <v>1.0050335853501451E-2</v>
      </c>
      <c r="G6" s="1">
        <f>-0.78*LN(F6)-0.45</f>
        <v>3.1381163968857315</v>
      </c>
    </row>
    <row r="7" spans="3:10" x14ac:dyDescent="0.25">
      <c r="C7" s="5"/>
      <c r="D7" s="5">
        <v>500</v>
      </c>
      <c r="E7" s="5">
        <f>J5+G7*J4</f>
        <v>25731.813380430634</v>
      </c>
      <c r="F7" s="11">
        <f>-LN(1-1/D7)</f>
        <v>2.0020026706730793E-3</v>
      </c>
      <c r="G7" s="1">
        <f>-0.78*LN(F7)-0.45</f>
        <v>4.3966136659882196</v>
      </c>
    </row>
    <row r="8" spans="3:10" x14ac:dyDescent="0.25">
      <c r="C8" s="5"/>
    </row>
    <row r="9" spans="3:10" x14ac:dyDescent="0.25">
      <c r="C9" s="5"/>
    </row>
    <row r="10" spans="3:10" x14ac:dyDescent="0.25">
      <c r="C10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Q33"/>
  <sheetViews>
    <sheetView tabSelected="1" topLeftCell="D25" workbookViewId="0">
      <selection activeCell="K39" sqref="K39"/>
    </sheetView>
  </sheetViews>
  <sheetFormatPr defaultRowHeight="15" x14ac:dyDescent="0.25"/>
  <cols>
    <col min="14" max="14" width="17.5703125" bestFit="1" customWidth="1"/>
  </cols>
  <sheetData>
    <row r="1" spans="11:17" x14ac:dyDescent="0.25">
      <c r="K1" s="9" t="s">
        <v>14</v>
      </c>
      <c r="L1" s="10">
        <v>30</v>
      </c>
    </row>
    <row r="2" spans="11:17" x14ac:dyDescent="0.25">
      <c r="K2" s="8"/>
      <c r="L2" s="8" t="s">
        <v>13</v>
      </c>
      <c r="M2" s="2" t="s">
        <v>15</v>
      </c>
      <c r="N2" s="2" t="s">
        <v>16</v>
      </c>
      <c r="O2" s="2" t="s">
        <v>6</v>
      </c>
      <c r="P2" s="2" t="s">
        <v>17</v>
      </c>
      <c r="Q2" s="2" t="s">
        <v>18</v>
      </c>
    </row>
    <row r="3" spans="11:17" x14ac:dyDescent="0.25">
      <c r="K3" s="6">
        <v>1</v>
      </c>
      <c r="L3" s="6">
        <v>2294</v>
      </c>
      <c r="M3">
        <f>L1</f>
        <v>30</v>
      </c>
      <c r="N3">
        <f>(M3-0.44)/($L$1+0.12)</f>
        <v>0.98140770252324028</v>
      </c>
      <c r="O3">
        <f>1/(1-N3)</f>
        <v>53.785714285714015</v>
      </c>
      <c r="P3">
        <f>1-1/O3</f>
        <v>0.98140770252324028</v>
      </c>
      <c r="Q3">
        <f>-LN(-LN(P3))</f>
        <v>3.9756389202076461</v>
      </c>
    </row>
    <row r="4" spans="11:17" x14ac:dyDescent="0.25">
      <c r="K4" s="6">
        <f>K3+1</f>
        <v>2</v>
      </c>
      <c r="L4" s="6">
        <v>1880</v>
      </c>
      <c r="M4">
        <f>M3-1</f>
        <v>29</v>
      </c>
      <c r="N4">
        <f t="shared" ref="N4:N32" si="0">(M4-0.44)/($L$1+0.12)</f>
        <v>0.94820717131474097</v>
      </c>
      <c r="O4">
        <f t="shared" ref="O4:O32" si="1">1/(1-N4)</f>
        <v>19.307692307692282</v>
      </c>
      <c r="P4">
        <f t="shared" ref="P4:P33" si="2">1-1/O4</f>
        <v>0.94820717131474097</v>
      </c>
      <c r="Q4">
        <f t="shared" ref="Q4:Q33" si="3">-LN(-LN(P4))</f>
        <v>2.9340302942192285</v>
      </c>
    </row>
    <row r="5" spans="11:17" x14ac:dyDescent="0.25">
      <c r="K5" s="6">
        <f t="shared" ref="K5:K31" si="4">K4+1</f>
        <v>3</v>
      </c>
      <c r="L5" s="6">
        <v>1850</v>
      </c>
      <c r="M5">
        <f t="shared" ref="M5:M32" si="5">M4-1</f>
        <v>28</v>
      </c>
      <c r="N5">
        <f t="shared" si="0"/>
        <v>0.91500664010624166</v>
      </c>
      <c r="O5">
        <f t="shared" si="1"/>
        <v>11.765624999999995</v>
      </c>
      <c r="P5">
        <f t="shared" si="2"/>
        <v>0.91500664010624166</v>
      </c>
      <c r="Q5">
        <f t="shared" si="3"/>
        <v>2.4210988817402987</v>
      </c>
    </row>
    <row r="6" spans="11:17" x14ac:dyDescent="0.25">
      <c r="K6" s="6">
        <f t="shared" si="4"/>
        <v>4</v>
      </c>
      <c r="L6" s="6">
        <v>1700</v>
      </c>
      <c r="M6">
        <f t="shared" si="5"/>
        <v>27</v>
      </c>
      <c r="N6">
        <f t="shared" si="0"/>
        <v>0.88180610889774225</v>
      </c>
      <c r="O6">
        <f t="shared" si="1"/>
        <v>8.4606741573033624</v>
      </c>
      <c r="P6">
        <f t="shared" si="2"/>
        <v>0.88180610889774225</v>
      </c>
      <c r="Q6">
        <f t="shared" si="3"/>
        <v>2.0731964562955345</v>
      </c>
    </row>
    <row r="7" spans="11:17" x14ac:dyDescent="0.25">
      <c r="K7" s="6">
        <f t="shared" si="4"/>
        <v>5</v>
      </c>
      <c r="L7" s="6">
        <v>1500</v>
      </c>
      <c r="M7">
        <f t="shared" si="5"/>
        <v>26</v>
      </c>
      <c r="N7">
        <f t="shared" si="0"/>
        <v>0.84860557768924294</v>
      </c>
      <c r="O7">
        <f t="shared" si="1"/>
        <v>6.6052631578947327</v>
      </c>
      <c r="P7">
        <f t="shared" si="2"/>
        <v>0.84860557768924294</v>
      </c>
      <c r="Q7">
        <f t="shared" si="3"/>
        <v>1.8069090056173192</v>
      </c>
    </row>
    <row r="8" spans="11:17" x14ac:dyDescent="0.25">
      <c r="K8" s="6">
        <f t="shared" si="4"/>
        <v>6</v>
      </c>
      <c r="L8" s="6">
        <v>1466</v>
      </c>
      <c r="M8">
        <f t="shared" si="5"/>
        <v>25</v>
      </c>
      <c r="N8">
        <f t="shared" si="0"/>
        <v>0.81540504648074363</v>
      </c>
      <c r="O8">
        <f t="shared" si="1"/>
        <v>5.417266187050358</v>
      </c>
      <c r="P8">
        <f t="shared" si="2"/>
        <v>0.81540504648074363</v>
      </c>
      <c r="Q8">
        <f t="shared" si="3"/>
        <v>1.5892907383600421</v>
      </c>
    </row>
    <row r="9" spans="11:17" x14ac:dyDescent="0.25">
      <c r="K9" s="6">
        <f t="shared" si="4"/>
        <v>7</v>
      </c>
      <c r="L9" s="6">
        <v>1395</v>
      </c>
      <c r="M9">
        <f t="shared" si="5"/>
        <v>24</v>
      </c>
      <c r="N9">
        <f t="shared" si="0"/>
        <v>0.78220451527224433</v>
      </c>
      <c r="O9">
        <f t="shared" si="1"/>
        <v>4.5914634146341458</v>
      </c>
      <c r="P9">
        <f t="shared" si="2"/>
        <v>0.78220451527224433</v>
      </c>
      <c r="Q9">
        <f t="shared" si="3"/>
        <v>1.40389212079904</v>
      </c>
    </row>
    <row r="10" spans="11:17" x14ac:dyDescent="0.25">
      <c r="K10" s="6">
        <f t="shared" si="4"/>
        <v>8</v>
      </c>
      <c r="L10" s="6">
        <v>1366</v>
      </c>
      <c r="M10">
        <f t="shared" si="5"/>
        <v>23</v>
      </c>
      <c r="N10">
        <f t="shared" si="0"/>
        <v>0.74900398406374491</v>
      </c>
      <c r="O10">
        <f t="shared" si="1"/>
        <v>3.9841269841269824</v>
      </c>
      <c r="P10">
        <f t="shared" si="2"/>
        <v>0.74900398406374491</v>
      </c>
      <c r="Q10">
        <f t="shared" si="3"/>
        <v>1.2412906113077722</v>
      </c>
    </row>
    <row r="11" spans="11:17" x14ac:dyDescent="0.25">
      <c r="K11" s="6">
        <f t="shared" si="4"/>
        <v>9</v>
      </c>
      <c r="L11" s="6">
        <v>1175</v>
      </c>
      <c r="M11">
        <f t="shared" si="5"/>
        <v>22</v>
      </c>
      <c r="N11">
        <f t="shared" si="0"/>
        <v>0.7158034528552456</v>
      </c>
      <c r="O11">
        <f t="shared" si="1"/>
        <v>3.5186915887850456</v>
      </c>
      <c r="P11">
        <f t="shared" si="2"/>
        <v>0.7158034528552456</v>
      </c>
      <c r="Q11">
        <f t="shared" si="3"/>
        <v>1.0955679566800844</v>
      </c>
    </row>
    <row r="12" spans="11:17" x14ac:dyDescent="0.25">
      <c r="K12" s="6">
        <f t="shared" si="4"/>
        <v>10</v>
      </c>
      <c r="L12" s="6">
        <v>1100</v>
      </c>
      <c r="M12">
        <f t="shared" si="5"/>
        <v>21</v>
      </c>
      <c r="N12">
        <f t="shared" si="0"/>
        <v>0.6826029216467463</v>
      </c>
      <c r="O12">
        <f t="shared" si="1"/>
        <v>3.1506276150627608</v>
      </c>
      <c r="P12">
        <f t="shared" si="2"/>
        <v>0.6826029216467463</v>
      </c>
      <c r="Q12">
        <f t="shared" si="3"/>
        <v>0.96274846711707984</v>
      </c>
    </row>
    <row r="13" spans="11:17" x14ac:dyDescent="0.25">
      <c r="K13" s="6">
        <f t="shared" si="4"/>
        <v>11</v>
      </c>
      <c r="L13" s="6">
        <v>1095</v>
      </c>
      <c r="M13">
        <f t="shared" si="5"/>
        <v>20</v>
      </c>
      <c r="N13">
        <f t="shared" si="0"/>
        <v>0.64940239043824699</v>
      </c>
      <c r="O13">
        <f t="shared" si="1"/>
        <v>2.8522727272727271</v>
      </c>
      <c r="P13">
        <f t="shared" si="2"/>
        <v>0.64940239043824699</v>
      </c>
      <c r="Q13">
        <f t="shared" si="3"/>
        <v>0.84001803332055036</v>
      </c>
    </row>
    <row r="14" spans="11:17" x14ac:dyDescent="0.25">
      <c r="K14" s="6">
        <f t="shared" si="4"/>
        <v>12</v>
      </c>
      <c r="L14" s="6">
        <v>915</v>
      </c>
      <c r="M14">
        <f t="shared" si="5"/>
        <v>19</v>
      </c>
      <c r="N14">
        <f t="shared" si="0"/>
        <v>0.61620185922974757</v>
      </c>
      <c r="O14">
        <f t="shared" si="1"/>
        <v>2.6055363321799301</v>
      </c>
      <c r="P14">
        <f t="shared" si="2"/>
        <v>0.61620185922974757</v>
      </c>
      <c r="Q14">
        <f t="shared" si="3"/>
        <v>0.72529714528361222</v>
      </c>
    </row>
    <row r="15" spans="11:17" x14ac:dyDescent="0.25">
      <c r="K15" s="6">
        <f t="shared" si="4"/>
        <v>13</v>
      </c>
      <c r="L15" s="6">
        <v>889</v>
      </c>
      <c r="M15">
        <f t="shared" si="5"/>
        <v>18</v>
      </c>
      <c r="N15">
        <f t="shared" si="0"/>
        <v>0.58300132802124827</v>
      </c>
      <c r="O15">
        <f t="shared" si="1"/>
        <v>2.3980891719745219</v>
      </c>
      <c r="P15">
        <f t="shared" si="2"/>
        <v>0.58300132802124827</v>
      </c>
      <c r="Q15">
        <f t="shared" si="3"/>
        <v>0.61699050964889424</v>
      </c>
    </row>
    <row r="16" spans="11:17" x14ac:dyDescent="0.25">
      <c r="K16" s="6">
        <f t="shared" si="4"/>
        <v>14</v>
      </c>
      <c r="L16" s="6">
        <v>869</v>
      </c>
      <c r="M16">
        <f t="shared" si="5"/>
        <v>17</v>
      </c>
      <c r="N16">
        <f t="shared" si="0"/>
        <v>0.54980079681274896</v>
      </c>
      <c r="O16">
        <f t="shared" si="1"/>
        <v>2.221238938053097</v>
      </c>
      <c r="P16">
        <f t="shared" si="2"/>
        <v>0.54980079681274896</v>
      </c>
      <c r="Q16">
        <f t="shared" si="3"/>
        <v>0.51383137990411942</v>
      </c>
    </row>
    <row r="17" spans="11:17" x14ac:dyDescent="0.25">
      <c r="K17" s="6">
        <f t="shared" si="4"/>
        <v>15</v>
      </c>
      <c r="L17" s="6">
        <v>867</v>
      </c>
      <c r="M17">
        <f t="shared" si="5"/>
        <v>16</v>
      </c>
      <c r="N17">
        <f t="shared" si="0"/>
        <v>0.51660026560424965</v>
      </c>
      <c r="O17">
        <f t="shared" si="1"/>
        <v>2.0686813186813184</v>
      </c>
      <c r="P17">
        <f t="shared" si="2"/>
        <v>0.51660026560424965</v>
      </c>
      <c r="Q17">
        <f t="shared" si="3"/>
        <v>0.41477952666153201</v>
      </c>
    </row>
    <row r="18" spans="11:17" x14ac:dyDescent="0.25">
      <c r="K18" s="6">
        <f t="shared" si="4"/>
        <v>16</v>
      </c>
      <c r="L18" s="6">
        <v>860</v>
      </c>
      <c r="M18">
        <f t="shared" si="5"/>
        <v>15</v>
      </c>
      <c r="N18">
        <f t="shared" si="0"/>
        <v>0.48339973439575035</v>
      </c>
      <c r="O18">
        <f t="shared" si="1"/>
        <v>1.9357326478149102</v>
      </c>
      <c r="P18">
        <f t="shared" si="2"/>
        <v>0.48339973439575035</v>
      </c>
      <c r="Q18">
        <f t="shared" si="3"/>
        <v>0.31895073437986177</v>
      </c>
    </row>
    <row r="19" spans="11:17" x14ac:dyDescent="0.25">
      <c r="K19" s="6">
        <f t="shared" si="4"/>
        <v>17</v>
      </c>
      <c r="L19" s="6">
        <v>792</v>
      </c>
      <c r="M19">
        <f t="shared" si="5"/>
        <v>14</v>
      </c>
      <c r="N19">
        <f t="shared" si="0"/>
        <v>0.45019920318725098</v>
      </c>
      <c r="O19">
        <f t="shared" si="1"/>
        <v>1.818840579710145</v>
      </c>
      <c r="P19">
        <f t="shared" si="2"/>
        <v>0.45019920318725104</v>
      </c>
      <c r="Q19">
        <f t="shared" si="3"/>
        <v>0.22556508032615413</v>
      </c>
    </row>
    <row r="20" spans="11:17" x14ac:dyDescent="0.25">
      <c r="K20" s="6">
        <f t="shared" si="4"/>
        <v>18</v>
      </c>
      <c r="L20" s="6">
        <v>720</v>
      </c>
      <c r="M20">
        <f t="shared" si="5"/>
        <v>13</v>
      </c>
      <c r="N20">
        <f t="shared" si="0"/>
        <v>0.41699867197875168</v>
      </c>
      <c r="O20">
        <f t="shared" si="1"/>
        <v>1.7152619589977223</v>
      </c>
      <c r="P20">
        <f t="shared" si="2"/>
        <v>0.41699867197875173</v>
      </c>
      <c r="Q20">
        <f t="shared" si="3"/>
        <v>0.13390604349266391</v>
      </c>
    </row>
    <row r="21" spans="11:17" x14ac:dyDescent="0.25">
      <c r="K21" s="6">
        <f t="shared" si="4"/>
        <v>19</v>
      </c>
      <c r="L21" s="6">
        <v>693</v>
      </c>
      <c r="M21">
        <f t="shared" si="5"/>
        <v>12</v>
      </c>
      <c r="N21">
        <f t="shared" si="0"/>
        <v>0.38379814077025232</v>
      </c>
      <c r="O21">
        <f t="shared" si="1"/>
        <v>1.6228448275862069</v>
      </c>
      <c r="P21">
        <f t="shared" si="2"/>
        <v>0.38379814077025232</v>
      </c>
      <c r="Q21">
        <f t="shared" si="3"/>
        <v>4.3284879425147062E-2</v>
      </c>
    </row>
    <row r="22" spans="11:17" x14ac:dyDescent="0.25">
      <c r="K22" s="6">
        <f t="shared" si="4"/>
        <v>20</v>
      </c>
      <c r="L22" s="6">
        <v>675</v>
      </c>
      <c r="M22">
        <f t="shared" si="5"/>
        <v>11</v>
      </c>
      <c r="N22">
        <f t="shared" si="0"/>
        <v>0.35059760956175301</v>
      </c>
      <c r="O22">
        <f t="shared" si="1"/>
        <v>1.5398773006134969</v>
      </c>
      <c r="P22">
        <f t="shared" si="2"/>
        <v>0.35059760956175301</v>
      </c>
      <c r="Q22">
        <f t="shared" si="3"/>
        <v>-4.6994385727476592E-2</v>
      </c>
    </row>
    <row r="23" spans="11:17" x14ac:dyDescent="0.25">
      <c r="K23" s="6">
        <f t="shared" si="4"/>
        <v>21</v>
      </c>
      <c r="L23" s="6">
        <v>675</v>
      </c>
      <c r="M23">
        <f t="shared" si="5"/>
        <v>10</v>
      </c>
      <c r="N23">
        <f t="shared" si="0"/>
        <v>0.31739707835325365</v>
      </c>
      <c r="O23">
        <f t="shared" si="1"/>
        <v>1.4649805447470816</v>
      </c>
      <c r="P23">
        <f t="shared" si="2"/>
        <v>0.31739707835325359</v>
      </c>
      <c r="Q23">
        <f t="shared" si="3"/>
        <v>-0.13767426544849501</v>
      </c>
    </row>
    <row r="24" spans="11:17" x14ac:dyDescent="0.25">
      <c r="K24" s="6">
        <f t="shared" si="4"/>
        <v>22</v>
      </c>
      <c r="L24" s="6">
        <v>467</v>
      </c>
      <c r="M24">
        <f t="shared" si="5"/>
        <v>9</v>
      </c>
      <c r="N24">
        <f t="shared" si="0"/>
        <v>0.28419654714475434</v>
      </c>
      <c r="O24">
        <f t="shared" si="1"/>
        <v>1.3970315398886828</v>
      </c>
      <c r="P24">
        <f t="shared" si="2"/>
        <v>0.28419654714475429</v>
      </c>
      <c r="Q24">
        <f t="shared" si="3"/>
        <v>-0.22959407212154703</v>
      </c>
    </row>
    <row r="25" spans="11:17" x14ac:dyDescent="0.25">
      <c r="K25" s="6">
        <f t="shared" si="4"/>
        <v>23</v>
      </c>
      <c r="L25" s="6">
        <v>467</v>
      </c>
      <c r="M25">
        <f t="shared" si="5"/>
        <v>8</v>
      </c>
      <c r="N25">
        <f t="shared" si="0"/>
        <v>0.25099601593625498</v>
      </c>
      <c r="O25">
        <f t="shared" si="1"/>
        <v>1.3351063829787233</v>
      </c>
      <c r="P25">
        <f t="shared" si="2"/>
        <v>0.25099601593625498</v>
      </c>
      <c r="Q25">
        <f t="shared" si="3"/>
        <v>-0.3237619540797752</v>
      </c>
    </row>
    <row r="26" spans="11:17" x14ac:dyDescent="0.25">
      <c r="K26" s="6">
        <f>K25+1</f>
        <v>24</v>
      </c>
      <c r="L26" s="6">
        <v>392</v>
      </c>
      <c r="M26">
        <f t="shared" si="5"/>
        <v>7</v>
      </c>
      <c r="N26">
        <f t="shared" si="0"/>
        <v>0.21779548472775562</v>
      </c>
      <c r="O26">
        <f t="shared" si="1"/>
        <v>1.2784380305602716</v>
      </c>
      <c r="P26">
        <f t="shared" si="2"/>
        <v>0.21779548472775567</v>
      </c>
      <c r="Q26">
        <f t="shared" si="3"/>
        <v>-0.42146889493536915</v>
      </c>
    </row>
    <row r="27" spans="11:17" x14ac:dyDescent="0.25">
      <c r="K27" s="6">
        <f t="shared" si="4"/>
        <v>25</v>
      </c>
      <c r="L27" s="6">
        <v>371</v>
      </c>
      <c r="M27">
        <f t="shared" si="5"/>
        <v>6</v>
      </c>
      <c r="N27">
        <f t="shared" si="0"/>
        <v>0.18459495351925628</v>
      </c>
      <c r="O27">
        <f t="shared" si="1"/>
        <v>1.2263843648208468</v>
      </c>
      <c r="P27">
        <f t="shared" si="2"/>
        <v>0.18459495351925626</v>
      </c>
      <c r="Q27">
        <f t="shared" si="3"/>
        <v>-0.52448666221373985</v>
      </c>
    </row>
    <row r="28" spans="11:17" x14ac:dyDescent="0.25">
      <c r="K28" s="6">
        <f t="shared" si="4"/>
        <v>26</v>
      </c>
      <c r="L28" s="6">
        <v>325</v>
      </c>
      <c r="M28">
        <f t="shared" si="5"/>
        <v>5</v>
      </c>
      <c r="N28">
        <f t="shared" si="0"/>
        <v>0.15139442231075695</v>
      </c>
      <c r="O28">
        <f t="shared" si="1"/>
        <v>1.1784037558685445</v>
      </c>
      <c r="P28">
        <f t="shared" si="2"/>
        <v>0.15139442231075695</v>
      </c>
      <c r="Q28">
        <f t="shared" si="3"/>
        <v>-0.63544750347809587</v>
      </c>
    </row>
    <row r="29" spans="11:17" x14ac:dyDescent="0.25">
      <c r="K29" s="6">
        <f t="shared" si="4"/>
        <v>27</v>
      </c>
      <c r="L29" s="6">
        <v>288</v>
      </c>
      <c r="M29">
        <f t="shared" si="5"/>
        <v>4</v>
      </c>
      <c r="N29">
        <f t="shared" si="0"/>
        <v>0.11819389110225763</v>
      </c>
      <c r="O29">
        <f t="shared" si="1"/>
        <v>1.1340361445783134</v>
      </c>
      <c r="P29">
        <f t="shared" si="2"/>
        <v>0.11819389110225775</v>
      </c>
      <c r="Q29">
        <f t="shared" si="3"/>
        <v>-0.75866749679819823</v>
      </c>
    </row>
    <row r="30" spans="11:17" x14ac:dyDescent="0.25">
      <c r="K30" s="6">
        <f t="shared" si="4"/>
        <v>28</v>
      </c>
      <c r="L30" s="6">
        <v>212</v>
      </c>
      <c r="M30">
        <f t="shared" si="5"/>
        <v>3</v>
      </c>
      <c r="N30">
        <f t="shared" si="0"/>
        <v>8.4993359893758294E-2</v>
      </c>
      <c r="O30">
        <f t="shared" si="1"/>
        <v>1.0928882438316401</v>
      </c>
      <c r="P30">
        <f t="shared" si="2"/>
        <v>8.4993359893758336E-2</v>
      </c>
      <c r="Q30">
        <f t="shared" si="3"/>
        <v>-0.90226569703259241</v>
      </c>
    </row>
    <row r="31" spans="11:17" x14ac:dyDescent="0.25">
      <c r="K31" s="6">
        <f t="shared" si="4"/>
        <v>29</v>
      </c>
      <c r="L31" s="6">
        <v>170</v>
      </c>
      <c r="M31">
        <f t="shared" si="5"/>
        <v>2</v>
      </c>
      <c r="N31">
        <f t="shared" si="0"/>
        <v>5.1792828685258967E-2</v>
      </c>
      <c r="O31">
        <f t="shared" si="1"/>
        <v>1.0546218487394958</v>
      </c>
      <c r="P31">
        <f t="shared" si="2"/>
        <v>5.1792828685259029E-2</v>
      </c>
      <c r="Q31">
        <f t="shared" si="3"/>
        <v>-1.0853593828083323</v>
      </c>
    </row>
    <row r="32" spans="11:17" x14ac:dyDescent="0.25">
      <c r="K32" s="6">
        <f>K31+1</f>
        <v>30</v>
      </c>
      <c r="L32" s="6">
        <v>120</v>
      </c>
      <c r="M32">
        <f t="shared" si="5"/>
        <v>1</v>
      </c>
      <c r="N32">
        <f t="shared" si="0"/>
        <v>1.8592297476759629E-2</v>
      </c>
      <c r="O32">
        <f t="shared" si="1"/>
        <v>1.0189445196211095</v>
      </c>
      <c r="P32">
        <f t="shared" si="2"/>
        <v>1.8592297476759612E-2</v>
      </c>
      <c r="Q32">
        <f t="shared" si="3"/>
        <v>-1.3825392942187928</v>
      </c>
    </row>
    <row r="33" spans="12:17" x14ac:dyDescent="0.25">
      <c r="L33" s="7">
        <f>451.21*Q33 + 665.6</f>
        <v>3782.2225603710058</v>
      </c>
      <c r="M33" s="7"/>
      <c r="N33" s="7"/>
      <c r="O33" s="7">
        <v>1000</v>
      </c>
      <c r="P33" s="7">
        <f t="shared" si="2"/>
        <v>0.999</v>
      </c>
      <c r="Q33" s="7">
        <f t="shared" si="3"/>
        <v>6.9072550705237159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παραδειγμα 2</vt:lpstr>
      <vt:lpstr>παραδειγμα 3</vt:lpstr>
      <vt:lpstr>παραδειγμα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Evangelos Akylas</cp:lastModifiedBy>
  <dcterms:created xsi:type="dcterms:W3CDTF">2017-01-23T12:12:52Z</dcterms:created>
  <dcterms:modified xsi:type="dcterms:W3CDTF">2017-02-02T06:45:38Z</dcterms:modified>
</cp:coreProperties>
</file>